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jefft\Documents\Offline Records (AP)\Sample Accounts 2023 - TECHNICAL ACCOUNTING - ADVICE\"/>
    </mc:Choice>
  </mc:AlternateContent>
  <xr:revisionPtr revIDLastSave="0" documentId="13_ncr:1_{DA12499C-751B-497B-B758-FCD9779CBC5C}" xr6:coauthVersionLast="47" xr6:coauthVersionMax="47" xr10:uidLastSave="{00000000-0000-0000-0000-000000000000}"/>
  <bookViews>
    <workbookView xWindow="6825" yWindow="345" windowWidth="21600" windowHeight="16830" tabRatio="926" xr2:uid="{00000000-000D-0000-FFFF-FFFF00000000}"/>
  </bookViews>
  <sheets>
    <sheet name="1stPAGE" sheetId="62" r:id="rId1"/>
    <sheet name="Merge Details_Printing instr" sheetId="2" r:id="rId2"/>
    <sheet name="Background" sheetId="66" r:id="rId3"/>
    <sheet name="Checklist" sheetId="33" r:id="rId4"/>
    <sheet name="Cover" sheetId="3" r:id="rId5"/>
    <sheet name="Stat' of Comprehensive Income" sheetId="5" r:id="rId6"/>
    <sheet name="Stat' of Financial Position" sheetId="6" r:id="rId7"/>
    <sheet name="Stat of Cash Flows" sheetId="8" r:id="rId8"/>
    <sheet name="Statement Changes in Equity" sheetId="7" r:id="rId9"/>
    <sheet name="Table of Contents" sheetId="4" r:id="rId10"/>
    <sheet name="Note 1" sheetId="9" r:id="rId11"/>
    <sheet name="Note 1.5" sheetId="41" r:id="rId12"/>
    <sheet name="Notes 2 to 5" sheetId="10" r:id="rId13"/>
    <sheet name="Note 6" sheetId="11" r:id="rId14"/>
    <sheet name="Note 6 (cont) " sheetId="13" r:id="rId15"/>
    <sheet name="Note 6 to 8" sheetId="14" r:id="rId16"/>
    <sheet name="Note 9" sheetId="53" r:id="rId17"/>
    <sheet name="Note 9.11a" sheetId="22" r:id="rId18"/>
    <sheet name="Note 9.11b" sheetId="35" r:id="rId19"/>
    <sheet name="Note 9.12 &amp; 9.13" sheetId="46" r:id="rId20"/>
    <sheet name="Notes 9.14" sheetId="63" r:id="rId21"/>
    <sheet name="Note 10.1(a)" sheetId="64" r:id="rId22"/>
    <sheet name="Note 10.1(b)" sheetId="65" r:id="rId23"/>
    <sheet name="Note 10.3" sheetId="49" r:id="rId24"/>
    <sheet name="Note 10.4" sheetId="59" r:id="rId25"/>
    <sheet name="Note 10.5" sheetId="39" r:id="rId26"/>
    <sheet name="Note 10.6" sheetId="67" r:id="rId27"/>
    <sheet name="Certification" sheetId="28" r:id="rId28"/>
    <sheet name="Management Certification" sheetId="57" r:id="rId29"/>
    <sheet name="Submission Checklist" sheetId="58" r:id="rId30"/>
  </sheets>
  <definedNames>
    <definedName name="_xlnm._FilterDatabase" localSheetId="10" hidden="1">'Note 1'!#REF!</definedName>
    <definedName name="_xlnm._FilterDatabase" localSheetId="13" hidden="1">'Note 6'!$E$18:$K$115</definedName>
    <definedName name="_xlnm._FilterDatabase" localSheetId="12" hidden="1">'Notes 2 to 5'!#REF!</definedName>
    <definedName name="_xlnm._FilterDatabase" localSheetId="20" hidden="1">'Notes 9.14'!#REF!</definedName>
    <definedName name="_Toc134000080" localSheetId="10">'Note 1'!#REF!</definedName>
    <definedName name="_Toc134000091" localSheetId="10">'Note 1'!#REF!</definedName>
    <definedName name="_Toc134000092" localSheetId="10">'Note 1'!#REF!</definedName>
    <definedName name="_Toc134000093" localSheetId="10">'Note 1'!#REF!</definedName>
    <definedName name="_Toc134000094" localSheetId="10">'Note 1'!#REF!</definedName>
    <definedName name="_Toc134000095" localSheetId="10">'Note 1'!#REF!</definedName>
    <definedName name="_Toc134000097" localSheetId="10">'Note 1'!#REF!</definedName>
    <definedName name="_Toc134000098" localSheetId="10">'Note 1'!#REF!</definedName>
    <definedName name="_Toc290988855" localSheetId="10">'Note 1'!$E$25</definedName>
    <definedName name="_Toc513449001" localSheetId="12">'Notes 2 to 5'!$G$585</definedName>
    <definedName name="_Toc513449001" localSheetId="20">'Notes 9.14'!$G$66</definedName>
    <definedName name="EmplBnfts211a" localSheetId="10">'Note 1'!#REF!</definedName>
    <definedName name="OLE_LINK8" localSheetId="10">'Note 1'!#REF!</definedName>
    <definedName name="_xlnm.Print_Area" localSheetId="0">'1stPAGE'!$B$2:$I$58</definedName>
    <definedName name="_xlnm.Print_Area" localSheetId="2">Background!$A$1:$D$61</definedName>
    <definedName name="_xlnm.Print_Area" localSheetId="27">Certification!$C$1:$M$22</definedName>
    <definedName name="_xlnm.Print_Area" localSheetId="3">Checklist!$A$1:$E$19</definedName>
    <definedName name="_xlnm.Print_Area" localSheetId="4">Cover!$A$1:$J$31</definedName>
    <definedName name="_xlnm.Print_Area" localSheetId="28">'Management Certification'!$C$1:$M$28</definedName>
    <definedName name="_xlnm.Print_Area" localSheetId="1">'Merge Details_Printing instr'!$A$1:$E$39</definedName>
    <definedName name="_xlnm.Print_Area" localSheetId="10">'Note 1'!$C$1:$H$83</definedName>
    <definedName name="_xlnm.Print_Area" localSheetId="11">'Note 1.5'!$C$1:$K$106</definedName>
    <definedName name="_xlnm.Print_Area" localSheetId="21">'Note 10.1(a)'!$C$1:$Q$43</definedName>
    <definedName name="_xlnm.Print_Area" localSheetId="22">'Note 10.1(b)'!$C$1:$R$95</definedName>
    <definedName name="_xlnm.Print_Area" localSheetId="23">'Note 10.3'!$C$1:$K$249</definedName>
    <definedName name="_xlnm.Print_Area" localSheetId="24">'Note 10.4'!$C$1:$O$47</definedName>
    <definedName name="_xlnm.Print_Area" localSheetId="25">'Note 10.5'!$C$1:$O$53</definedName>
    <definedName name="_xlnm.Print_Area" localSheetId="26">'Note 10.6'!$C$1:$Q$130</definedName>
    <definedName name="_xlnm.Print_Area" localSheetId="13">'Note 6'!$D$1:$K$115</definedName>
    <definedName name="_xlnm.Print_Area" localSheetId="14">'Note 6 (cont) '!$C$1:$O$186</definedName>
    <definedName name="_xlnm.Print_Area" localSheetId="15">'Note 6 to 8'!$C$1:$S$314</definedName>
    <definedName name="_xlnm.Print_Area" localSheetId="16">'Note 9'!$C$1:$J$238</definedName>
    <definedName name="_xlnm.Print_Area" localSheetId="17">'Note 9.11a'!$C$1:$K$57</definedName>
    <definedName name="_xlnm.Print_Area" localSheetId="18">'Note 9.11b'!$C$1:$K$181</definedName>
    <definedName name="_xlnm.Print_Area" localSheetId="19">'Note 9.12 &amp; 9.13'!$C$1:$O$175</definedName>
    <definedName name="_xlnm.Print_Area" localSheetId="12">'Notes 2 to 5'!$C$1:$N$563</definedName>
    <definedName name="_xlnm.Print_Area" localSheetId="20">'Notes 9.14'!$C$1:$P$44</definedName>
    <definedName name="_xlnm.Print_Area" localSheetId="7">'Stat of Cash Flows'!$C$1:$G$58</definedName>
    <definedName name="_xlnm.Print_Area" localSheetId="5">'Stat'' of Comprehensive Income'!$C$1:$I$58</definedName>
    <definedName name="_xlnm.Print_Area" localSheetId="6">'Stat'' of Financial Position'!$C$1:$G$59</definedName>
    <definedName name="_xlnm.Print_Area" localSheetId="8">'Statement Changes in Equity'!$C$1:$L$48</definedName>
    <definedName name="_xlnm.Print_Area" localSheetId="29">'Submission Checklist'!$A$1:$E$3</definedName>
    <definedName name="_xlnm.Print_Area" localSheetId="9">'Table of Contents'!$C$1:$F$78</definedName>
    <definedName name="_xlnm.Print_Titles" localSheetId="10">'Note 1'!$1:$3</definedName>
    <definedName name="_xlnm.Print_Titles" localSheetId="11">'Note 1.5'!$1:$2</definedName>
    <definedName name="_xlnm.Print_Titles" localSheetId="21">'Note 10.1(a)'!$1:$2</definedName>
    <definedName name="_xlnm.Print_Titles" localSheetId="22">'Note 10.1(b)'!$1:$2</definedName>
    <definedName name="_xlnm.Print_Titles" localSheetId="23">'Note 10.3'!$1:$3</definedName>
    <definedName name="_xlnm.Print_Titles" localSheetId="24">'Note 10.4'!$1:$3</definedName>
    <definedName name="_xlnm.Print_Titles" localSheetId="26">'Note 10.6'!$1:$3</definedName>
    <definedName name="_xlnm.Print_Titles" localSheetId="13">'Note 6'!$1:$3</definedName>
    <definedName name="_xlnm.Print_Titles" localSheetId="14">'Note 6 (cont) '!$1:$3</definedName>
    <definedName name="_xlnm.Print_Titles" localSheetId="15">'Note 6 to 8'!$1:$4</definedName>
    <definedName name="_xlnm.Print_Titles" localSheetId="16">'Note 9'!$1:$2</definedName>
    <definedName name="_xlnm.Print_Titles" localSheetId="17">'Note 9.11a'!$2:$3</definedName>
    <definedName name="_xlnm.Print_Titles" localSheetId="18">'Note 9.11b'!$1:$3</definedName>
    <definedName name="_xlnm.Print_Titles" localSheetId="19">'Note 9.12 &amp; 9.13'!$1:$3</definedName>
    <definedName name="_xlnm.Print_Titles" localSheetId="12">'Notes 2 to 5'!$1:$5</definedName>
    <definedName name="_xlnm.Print_Titles" localSheetId="20">'Notes 9.14'!$1:$8</definedName>
    <definedName name="_xlnm.Print_Titles" localSheetId="5">'Stat'' of Comprehensive Income'!$1:$2</definedName>
    <definedName name="_xlnm.Print_Titles" localSheetId="9">'Table of Contents'!$1:$7</definedName>
    <definedName name="Z_7F222B88_8DE7_4209_9261_78C075D2F561_.wvu.Cols" localSheetId="13" hidden="1">'Note 6'!#REF!</definedName>
    <definedName name="Z_7F222B88_8DE7_4209_9261_78C075D2F561_.wvu.Cols" localSheetId="12" hidden="1">'Notes 2 to 5'!$E:$F</definedName>
    <definedName name="Z_7F222B88_8DE7_4209_9261_78C075D2F561_.wvu.Cols" localSheetId="20" hidden="1">'Notes 9.14'!$E:$F</definedName>
    <definedName name="Z_7F222B88_8DE7_4209_9261_78C075D2F561_.wvu.Cols" localSheetId="7" hidden="1">'Stat of Cash Flows'!#REF!</definedName>
    <definedName name="Z_7F222B88_8DE7_4209_9261_78C075D2F561_.wvu.FilterData" localSheetId="10" hidden="1">'Note 1'!#REF!</definedName>
    <definedName name="Z_7F222B88_8DE7_4209_9261_78C075D2F561_.wvu.FilterData" localSheetId="13" hidden="1">'Note 6'!$E$18:$K$115</definedName>
    <definedName name="Z_7F222B88_8DE7_4209_9261_78C075D2F561_.wvu.PrintArea" localSheetId="27" hidden="1">Certification!$A$1:$M$55</definedName>
    <definedName name="Z_7F222B88_8DE7_4209_9261_78C075D2F561_.wvu.PrintArea" localSheetId="4" hidden="1">Cover!$A$1:$J$18</definedName>
    <definedName name="Z_7F222B88_8DE7_4209_9261_78C075D2F561_.wvu.PrintArea" localSheetId="28" hidden="1">'Management Certification'!$A$1:$M$52</definedName>
    <definedName name="Z_7F222B88_8DE7_4209_9261_78C075D2F561_.wvu.PrintArea" localSheetId="1" hidden="1">'Merge Details_Printing instr'!$A$1:$E$25</definedName>
    <definedName name="Z_7F222B88_8DE7_4209_9261_78C075D2F561_.wvu.PrintArea" localSheetId="10" hidden="1">'Note 1'!$A$1:$H$85</definedName>
    <definedName name="Z_7F222B88_8DE7_4209_9261_78C075D2F561_.wvu.PrintArea" localSheetId="21" hidden="1">'Note 10.1(a)'!$A$1:$M$2</definedName>
    <definedName name="Z_7F222B88_8DE7_4209_9261_78C075D2F561_.wvu.PrintArea" localSheetId="22" hidden="1">'Note 10.1(b)'!$A$1:$N$2</definedName>
    <definedName name="Z_7F222B88_8DE7_4209_9261_78C075D2F561_.wvu.PrintArea" localSheetId="26" hidden="1">'Note 10.6'!$A$1:$Q$138</definedName>
    <definedName name="Z_7F222B88_8DE7_4209_9261_78C075D2F561_.wvu.PrintArea" localSheetId="13" hidden="1">'Note 6'!$A$1:$L$114</definedName>
    <definedName name="Z_7F222B88_8DE7_4209_9261_78C075D2F561_.wvu.PrintArea" localSheetId="15" hidden="1">'Note 6 to 8'!$A$1:$S$317</definedName>
    <definedName name="Z_7F222B88_8DE7_4209_9261_78C075D2F561_.wvu.PrintArea" localSheetId="16" hidden="1">'Note 9'!$A$1:$J$246</definedName>
    <definedName name="Z_7F222B88_8DE7_4209_9261_78C075D2F561_.wvu.PrintArea" localSheetId="17" hidden="1">'Note 9.11a'!$A$1:$K$57</definedName>
    <definedName name="Z_7F222B88_8DE7_4209_9261_78C075D2F561_.wvu.PrintArea" localSheetId="19" hidden="1">'Note 9.12 &amp; 9.13'!$A$1:$O$182</definedName>
    <definedName name="Z_7F222B88_8DE7_4209_9261_78C075D2F561_.wvu.PrintArea" localSheetId="12" hidden="1">'Notes 2 to 5'!$A$1:$M$577</definedName>
    <definedName name="Z_7F222B88_8DE7_4209_9261_78C075D2F561_.wvu.PrintArea" localSheetId="20" hidden="1">'Notes 9.14'!$A$1:$O$58</definedName>
    <definedName name="Z_7F222B88_8DE7_4209_9261_78C075D2F561_.wvu.PrintArea" localSheetId="7" hidden="1">'Stat of Cash Flows'!$A$1:$G$58</definedName>
    <definedName name="Z_7F222B88_8DE7_4209_9261_78C075D2F561_.wvu.PrintArea" localSheetId="5" hidden="1">'Stat'' of Comprehensive Income'!$A$1:$H$58</definedName>
    <definedName name="Z_7F222B88_8DE7_4209_9261_78C075D2F561_.wvu.PrintArea" localSheetId="6" hidden="1">'Stat'' of Financial Position'!$A$1:$G$59</definedName>
    <definedName name="Z_7F222B88_8DE7_4209_9261_78C075D2F561_.wvu.PrintArea" localSheetId="8" hidden="1">'Statement Changes in Equity'!$A$1:$L$48</definedName>
    <definedName name="Z_7F222B88_8DE7_4209_9261_78C075D2F561_.wvu.PrintArea" localSheetId="9" hidden="1">'Table of Contents'!$A$1:$F$80</definedName>
    <definedName name="Z_7F222B88_8DE7_4209_9261_78C075D2F561_.wvu.PrintTitles" localSheetId="10" hidden="1">'Note 1'!$1:$3</definedName>
    <definedName name="Z_7F222B88_8DE7_4209_9261_78C075D2F561_.wvu.PrintTitles" localSheetId="26" hidden="1">'Note 10.6'!$1:$3</definedName>
    <definedName name="Z_7F222B88_8DE7_4209_9261_78C075D2F561_.wvu.PrintTitles" localSheetId="13" hidden="1">'Note 6'!$1:$3</definedName>
    <definedName name="Z_7F222B88_8DE7_4209_9261_78C075D2F561_.wvu.PrintTitles" localSheetId="15" hidden="1">'Note 6 to 8'!$1:$2</definedName>
    <definedName name="Z_7F222B88_8DE7_4209_9261_78C075D2F561_.wvu.PrintTitles" localSheetId="17" hidden="1">'Note 9.11a'!$2:$3</definedName>
    <definedName name="Z_7F222B88_8DE7_4209_9261_78C075D2F561_.wvu.PrintTitles" localSheetId="19" hidden="1">'Note 9.12 &amp; 9.13'!$1:$3</definedName>
    <definedName name="Z_7F222B88_8DE7_4209_9261_78C075D2F561_.wvu.PrintTitles" localSheetId="12" hidden="1">'Notes 2 to 5'!$1:$5</definedName>
    <definedName name="Z_7F222B88_8DE7_4209_9261_78C075D2F561_.wvu.PrintTitles" localSheetId="20" hidden="1">'Notes 9.14'!$1:$8</definedName>
    <definedName name="Z_7F222B88_8DE7_4209_9261_78C075D2F561_.wvu.PrintTitles" localSheetId="5" hidden="1">'Stat'' of Comprehensive Income'!$1:$2</definedName>
    <definedName name="Z_7F222B88_8DE7_4209_9261_78C075D2F561_.wvu.PrintTitles" localSheetId="9" hidden="1">'Table of Contents'!$1:$6</definedName>
    <definedName name="Z_7F222B88_8DE7_4209_9261_78C075D2F561_.wvu.Rows" localSheetId="10" hidden="1">'Note 1'!#REF!,'Note 1'!#REF!,'Note 1'!#REF!,'Note 1'!#REF!,'Note 1'!#REF!,'Note 1'!#REF!,'Note 1'!#REF!,'Note 1'!#REF!,'Note 1'!#REF!,'Note 1'!#REF!,'Note 1'!#REF!</definedName>
    <definedName name="Z_7F222B88_8DE7_4209_9261_78C075D2F561_.wvu.Rows" localSheetId="26" hidden="1">'Note 10.6'!#REF!</definedName>
    <definedName name="Z_7F222B88_8DE7_4209_9261_78C075D2F561_.wvu.Rows" localSheetId="15" hidden="1">'Note 6 to 8'!#REF!</definedName>
    <definedName name="Z_7F222B88_8DE7_4209_9261_78C075D2F561_.wvu.Rows" localSheetId="19" hidden="1">'Note 9.12 &amp; 9.13'!#REF!</definedName>
    <definedName name="Z_7F222B88_8DE7_4209_9261_78C075D2F561_.wvu.Rows" localSheetId="12" hidden="1">'Notes 2 to 5'!$232:$232,'Notes 2 to 5'!#REF!,'Notes 2 to 5'!$415:$415</definedName>
    <definedName name="Z_7F222B88_8DE7_4209_9261_78C075D2F561_.wvu.Rows" localSheetId="20" hidden="1">'Notes 9.14'!#REF!,'Notes 9.14'!#REF!,'Notes 9.14'!#REF!</definedName>
    <definedName name="Z_7F222B88_8DE7_4209_9261_78C075D2F561_.wvu.Rows" localSheetId="7" hidden="1">'Stat of Cash Flows'!#REF!</definedName>
    <definedName name="Z_7F222B88_8DE7_4209_9261_78C075D2F561_.wvu.Rows" localSheetId="5" hidden="1">'Stat'' of Comprehensive Income'!#REF!</definedName>
    <definedName name="Z_7F222B88_8DE7_4209_9261_78C075D2F561_.wvu.Rows" localSheetId="6" hidden="1">'Stat'' of Financial Position'!#REF!</definedName>
  </definedNames>
  <calcPr calcId="191029"/>
  <customWorkbookViews>
    <customWorkbookView name="david.adams - Personal View" guid="{7F222B88-8DE7-4209-9261-78C075D2F561}" mergeInterval="0" personalView="1" maximized="1" windowWidth="1020" windowHeight="570" tabRatio="936"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8" i="14" l="1"/>
  <c r="K18" i="64"/>
  <c r="G32" i="7"/>
  <c r="L393" i="10"/>
  <c r="M213" i="10" l="1"/>
  <c r="K213" i="10"/>
  <c r="O24" i="67" l="1"/>
  <c r="O30" i="67" s="1"/>
  <c r="M24" i="67"/>
  <c r="M30" i="67" s="1"/>
  <c r="M33" i="67" s="1"/>
  <c r="K24" i="67"/>
  <c r="K30" i="67" s="1"/>
  <c r="I24" i="67"/>
  <c r="I30" i="67" s="1"/>
  <c r="M130" i="67"/>
  <c r="K130" i="67"/>
  <c r="I130" i="67"/>
  <c r="M123" i="67"/>
  <c r="K123" i="67"/>
  <c r="I123" i="67"/>
  <c r="H119" i="67"/>
  <c r="F119" i="67"/>
  <c r="F126" i="67" s="1"/>
  <c r="O113" i="67"/>
  <c r="M113" i="67"/>
  <c r="K113" i="67"/>
  <c r="I113" i="67"/>
  <c r="O100" i="67"/>
  <c r="M100" i="67"/>
  <c r="K100" i="67"/>
  <c r="I100" i="67"/>
  <c r="O94" i="67"/>
  <c r="M94" i="67"/>
  <c r="K94" i="67"/>
  <c r="I94" i="67"/>
  <c r="O88" i="67"/>
  <c r="M88" i="67"/>
  <c r="K88" i="67"/>
  <c r="I88" i="67"/>
  <c r="O76" i="67"/>
  <c r="M76" i="67"/>
  <c r="K76" i="67"/>
  <c r="I76" i="67"/>
  <c r="O67" i="67"/>
  <c r="M67" i="67"/>
  <c r="K67" i="67"/>
  <c r="I67" i="67"/>
  <c r="O61" i="67"/>
  <c r="M61" i="67"/>
  <c r="I59" i="67"/>
  <c r="O50" i="67"/>
  <c r="M50" i="67"/>
  <c r="K50" i="67"/>
  <c r="I50" i="67"/>
  <c r="O41" i="67"/>
  <c r="M41" i="67"/>
  <c r="K41" i="67"/>
  <c r="I41" i="67"/>
  <c r="O31" i="67"/>
  <c r="M31" i="67"/>
  <c r="K31" i="67"/>
  <c r="I31" i="67"/>
  <c r="I4" i="67"/>
  <c r="K4" i="67" s="1"/>
  <c r="D4" i="67"/>
  <c r="D70" i="67" s="1"/>
  <c r="H2" i="67"/>
  <c r="C2" i="67"/>
  <c r="C1" i="67"/>
  <c r="O33" i="67" l="1"/>
  <c r="K33" i="67"/>
  <c r="I33" i="67"/>
  <c r="M4" i="67"/>
  <c r="K70" i="67"/>
  <c r="I70" i="67"/>
  <c r="F9" i="10"/>
  <c r="O18" i="64"/>
  <c r="O4" i="67" l="1"/>
  <c r="O70" i="67" s="1"/>
  <c r="M70" i="67"/>
  <c r="K14" i="7"/>
  <c r="K19" i="7"/>
  <c r="F35" i="59" l="1"/>
  <c r="G37" i="46" l="1"/>
  <c r="G36" i="46"/>
  <c r="N33" i="46"/>
  <c r="N51" i="46"/>
  <c r="K82" i="35"/>
  <c r="J82" i="35"/>
  <c r="I21" i="35" l="1"/>
  <c r="J21" i="35"/>
  <c r="K21" i="35"/>
  <c r="H21" i="35"/>
  <c r="G33" i="46" l="1"/>
  <c r="G51" i="46" s="1"/>
  <c r="S308" i="14"/>
  <c r="Q308" i="14"/>
  <c r="I35" i="7"/>
  <c r="G35" i="7"/>
  <c r="K11" i="64" l="1"/>
  <c r="E4" i="65" l="1"/>
  <c r="E59" i="65" s="1"/>
  <c r="H2" i="65"/>
  <c r="C2" i="65"/>
  <c r="C1" i="65"/>
  <c r="E37" i="64"/>
  <c r="E24" i="64"/>
  <c r="E5" i="64"/>
  <c r="E14" i="64"/>
  <c r="O42" i="64"/>
  <c r="N42" i="64"/>
  <c r="M42" i="64"/>
  <c r="K42" i="64"/>
  <c r="J42" i="64"/>
  <c r="I42" i="64"/>
  <c r="L41" i="64"/>
  <c r="P41" i="64" s="1"/>
  <c r="L40" i="64"/>
  <c r="P40" i="64" s="1"/>
  <c r="P39" i="64"/>
  <c r="P38" i="64"/>
  <c r="O34" i="64"/>
  <c r="N34" i="64"/>
  <c r="M34" i="64"/>
  <c r="L34" i="64"/>
  <c r="K34" i="64"/>
  <c r="J34" i="64"/>
  <c r="I34" i="64"/>
  <c r="P33" i="64"/>
  <c r="P34" i="64" s="1"/>
  <c r="O31" i="64"/>
  <c r="O35" i="64" s="1"/>
  <c r="N31" i="64"/>
  <c r="N35" i="64" s="1"/>
  <c r="M31" i="64"/>
  <c r="M35" i="64" s="1"/>
  <c r="K31" i="64"/>
  <c r="J31" i="64"/>
  <c r="I31" i="64"/>
  <c r="L30" i="64"/>
  <c r="P30" i="64" s="1"/>
  <c r="L29" i="64"/>
  <c r="P29" i="64" s="1"/>
  <c r="P28" i="64"/>
  <c r="P27" i="64"/>
  <c r="M19" i="64"/>
  <c r="I19" i="64"/>
  <c r="H19" i="64"/>
  <c r="K17" i="64"/>
  <c r="O17" i="64" s="1"/>
  <c r="K16" i="64"/>
  <c r="O16" i="64" s="1"/>
  <c r="K15" i="64"/>
  <c r="O15" i="64" s="1"/>
  <c r="M12" i="64"/>
  <c r="I12" i="64"/>
  <c r="H12" i="64"/>
  <c r="O11" i="64"/>
  <c r="K10" i="64"/>
  <c r="O10" i="64" s="1"/>
  <c r="K9" i="64"/>
  <c r="O9" i="64" s="1"/>
  <c r="K8" i="64"/>
  <c r="O8" i="64" s="1"/>
  <c r="G2" i="64"/>
  <c r="C2" i="64"/>
  <c r="C1" i="64"/>
  <c r="I35" i="64" l="1"/>
  <c r="J35" i="64"/>
  <c r="K35" i="64"/>
  <c r="K12" i="64"/>
  <c r="O12" i="64"/>
  <c r="P31" i="64"/>
  <c r="P35" i="64" s="1"/>
  <c r="O19" i="64"/>
  <c r="P42" i="64"/>
  <c r="L31" i="64"/>
  <c r="L35" i="64" s="1"/>
  <c r="L42" i="64"/>
  <c r="K19" i="64"/>
  <c r="K33" i="7"/>
  <c r="K24" i="63"/>
  <c r="J24" i="63"/>
  <c r="I24" i="63"/>
  <c r="O24" i="63"/>
  <c r="N24" i="63"/>
  <c r="M24" i="63"/>
  <c r="O18" i="63"/>
  <c r="N18" i="63"/>
  <c r="M18" i="63"/>
  <c r="K18" i="63"/>
  <c r="J18" i="63"/>
  <c r="I18" i="63"/>
  <c r="O4" i="63" l="1"/>
  <c r="N4" i="63"/>
  <c r="H2" i="63"/>
  <c r="C2" i="63"/>
  <c r="C1" i="63"/>
  <c r="C62" i="41" l="1"/>
  <c r="E118" i="46" l="1"/>
  <c r="E22" i="9"/>
  <c r="F82" i="14"/>
  <c r="I114" i="53"/>
  <c r="J114" i="53"/>
  <c r="J68" i="53"/>
  <c r="J113" i="53"/>
  <c r="J67" i="53"/>
  <c r="I113" i="53"/>
  <c r="I67" i="53"/>
  <c r="J100" i="53" l="1"/>
  <c r="E100" i="53"/>
  <c r="E91" i="53"/>
  <c r="E111" i="53"/>
  <c r="E102" i="53"/>
  <c r="E39" i="9" l="1"/>
  <c r="S285" i="14" l="1"/>
  <c r="Q285" i="14"/>
  <c r="J84" i="53" l="1"/>
  <c r="G27" i="8"/>
  <c r="M376" i="10"/>
  <c r="F27" i="8"/>
  <c r="Q112" i="14"/>
  <c r="M492" i="10" l="1"/>
  <c r="M487" i="10"/>
  <c r="I84" i="53"/>
  <c r="M431" i="10"/>
  <c r="A34" i="7"/>
  <c r="B34" i="7"/>
  <c r="K34" i="7"/>
  <c r="K427" i="10" l="1"/>
  <c r="G50" i="8"/>
  <c r="M96" i="10" l="1"/>
  <c r="M103" i="10"/>
  <c r="K98" i="10" s="1"/>
  <c r="K103" i="10" s="1"/>
  <c r="K91" i="10" l="1"/>
  <c r="K96" i="10" s="1"/>
  <c r="K105" i="10" s="1"/>
  <c r="K384" i="10" s="1"/>
  <c r="M105" i="10"/>
  <c r="M384" i="10" s="1"/>
  <c r="K11" i="10"/>
  <c r="M18" i="10"/>
  <c r="S269" i="14"/>
  <c r="G39" i="6" s="1"/>
  <c r="G23" i="8"/>
  <c r="R229" i="14"/>
  <c r="Q229" i="14"/>
  <c r="P229" i="14"/>
  <c r="O229" i="14"/>
  <c r="N229" i="14"/>
  <c r="M229" i="14"/>
  <c r="L229" i="14"/>
  <c r="K229" i="14"/>
  <c r="J229" i="14"/>
  <c r="I229" i="14"/>
  <c r="H229" i="14"/>
  <c r="G44" i="8" s="1"/>
  <c r="I110" i="53" s="1"/>
  <c r="S228" i="14"/>
  <c r="S227" i="14"/>
  <c r="F226" i="14"/>
  <c r="S229" i="14" l="1"/>
  <c r="S210" i="14" s="1"/>
  <c r="S212" i="14" s="1"/>
  <c r="S214" i="14"/>
  <c r="G38" i="6" s="1"/>
  <c r="F71" i="14"/>
  <c r="F65" i="14"/>
  <c r="F74" i="14" s="1"/>
  <c r="F70" i="14"/>
  <c r="F64" i="14"/>
  <c r="F23" i="8"/>
  <c r="G25" i="8"/>
  <c r="M232" i="10"/>
  <c r="S215" i="14" l="1"/>
  <c r="G45" i="6" s="1"/>
  <c r="M339" i="10" l="1"/>
  <c r="F80" i="4" l="1"/>
  <c r="F81" i="4" s="1"/>
  <c r="F176" i="35" l="1"/>
  <c r="F164" i="35"/>
  <c r="M68" i="35"/>
  <c r="K75" i="35"/>
  <c r="K68" i="35"/>
  <c r="M75" i="35"/>
  <c r="G164" i="35" l="1"/>
  <c r="H164" i="35" s="1"/>
  <c r="I164" i="35"/>
  <c r="J164" i="35" s="1"/>
  <c r="G176" i="35"/>
  <c r="I176" i="35"/>
  <c r="J176" i="35" s="1"/>
  <c r="L75" i="35"/>
  <c r="H176" i="35"/>
  <c r="L68" i="35"/>
  <c r="S72" i="14"/>
  <c r="Q68" i="14"/>
  <c r="Q71" i="14" s="1"/>
  <c r="O68" i="14"/>
  <c r="O71" i="14" s="1"/>
  <c r="M68" i="14"/>
  <c r="M71" i="14" s="1"/>
  <c r="K68" i="14"/>
  <c r="K71" i="14" s="1"/>
  <c r="S66" i="14"/>
  <c r="S67" i="14"/>
  <c r="K282" i="10" s="1"/>
  <c r="I72" i="53" s="1"/>
  <c r="Q165" i="14" l="1"/>
  <c r="O165" i="14"/>
  <c r="M387" i="10" s="1"/>
  <c r="M165" i="14"/>
  <c r="K165" i="14"/>
  <c r="M388" i="10" s="1"/>
  <c r="S164" i="14"/>
  <c r="G44" i="6" s="1"/>
  <c r="S163" i="14"/>
  <c r="Q151" i="14"/>
  <c r="O151" i="14"/>
  <c r="K387" i="10" s="1"/>
  <c r="M151" i="14"/>
  <c r="K151" i="14"/>
  <c r="K388" i="10" s="1"/>
  <c r="S150" i="14"/>
  <c r="F44" i="6" s="1"/>
  <c r="S149" i="14"/>
  <c r="F37" i="6" s="1"/>
  <c r="K492" i="10"/>
  <c r="F22" i="6" s="1"/>
  <c r="K487" i="10"/>
  <c r="F15" i="6" s="1"/>
  <c r="Q269" i="14"/>
  <c r="U269" i="14" s="1"/>
  <c r="S165" i="14" l="1"/>
  <c r="G37" i="6"/>
  <c r="S151" i="14"/>
  <c r="I98" i="53"/>
  <c r="I82" i="53" l="1"/>
  <c r="K233" i="10"/>
  <c r="K23" i="7" l="1"/>
  <c r="S108" i="14" l="1"/>
  <c r="Q108" i="14"/>
  <c r="S104" i="14"/>
  <c r="Q104" i="14"/>
  <c r="U104" i="14" l="1"/>
  <c r="I79" i="53"/>
  <c r="K339" i="10" l="1"/>
  <c r="K273" i="10" l="1"/>
  <c r="K272" i="10"/>
  <c r="K271" i="10"/>
  <c r="K270" i="10"/>
  <c r="K266" i="10"/>
  <c r="K265" i="10"/>
  <c r="K264" i="10"/>
  <c r="M273" i="10"/>
  <c r="M272" i="10"/>
  <c r="M271" i="10"/>
  <c r="M268" i="10"/>
  <c r="M266" i="10"/>
  <c r="M265" i="10"/>
  <c r="M264" i="10"/>
  <c r="M262" i="10"/>
  <c r="M260" i="10"/>
  <c r="M259" i="10"/>
  <c r="M257" i="10"/>
  <c r="K260" i="10"/>
  <c r="K259" i="10"/>
  <c r="K364" i="10" l="1"/>
  <c r="I111" i="53" l="1"/>
  <c r="F25" i="8"/>
  <c r="Q222" i="14"/>
  <c r="S222" i="14" s="1"/>
  <c r="S223" i="14"/>
  <c r="K378" i="10"/>
  <c r="G13" i="22" s="1"/>
  <c r="K376" i="10"/>
  <c r="F219" i="14"/>
  <c r="H224" i="14"/>
  <c r="I224" i="14"/>
  <c r="J224" i="14"/>
  <c r="K224" i="14"/>
  <c r="L224" i="14"/>
  <c r="M224" i="14"/>
  <c r="N224" i="14"/>
  <c r="O224" i="14"/>
  <c r="P224" i="14"/>
  <c r="R224" i="14"/>
  <c r="I91" i="53" l="1"/>
  <c r="M111" i="53"/>
  <c r="Q214" i="14"/>
  <c r="F38" i="6" s="1"/>
  <c r="F44" i="8"/>
  <c r="I99" i="53" s="1"/>
  <c r="I100" i="53" s="1"/>
  <c r="Q224" i="14"/>
  <c r="S224" i="14"/>
  <c r="Q215" i="14" l="1"/>
  <c r="F45" i="6" s="1"/>
  <c r="Q210" i="14"/>
  <c r="Q212" i="14" s="1"/>
  <c r="I68" i="53" l="1"/>
  <c r="Q74" i="14" l="1"/>
  <c r="O74" i="14"/>
  <c r="M74" i="14"/>
  <c r="K74" i="14"/>
  <c r="S65" i="14"/>
  <c r="S73" i="14"/>
  <c r="M282" i="10" s="1"/>
  <c r="J72" i="53" s="1"/>
  <c r="S71" i="14"/>
  <c r="B39" i="6"/>
  <c r="S68" i="14" l="1"/>
  <c r="G28" i="6" s="1"/>
  <c r="S74" i="14"/>
  <c r="F28" i="6" s="1"/>
  <c r="M100" i="53" l="1"/>
  <c r="E10" i="6" l="1"/>
  <c r="K84" i="35"/>
  <c r="K87" i="35"/>
  <c r="J84" i="35"/>
  <c r="R269" i="14" l="1"/>
  <c r="I83" i="53"/>
  <c r="F14" i="8"/>
  <c r="K377" i="10"/>
  <c r="K78" i="10"/>
  <c r="E35" i="6"/>
  <c r="J81" i="53"/>
  <c r="M377" i="10"/>
  <c r="K246" i="10"/>
  <c r="K247" i="10"/>
  <c r="M247" i="10"/>
  <c r="M413" i="10"/>
  <c r="M416" i="10" s="1"/>
  <c r="F11" i="8"/>
  <c r="F34" i="22" l="1"/>
  <c r="F39" i="6"/>
  <c r="F13" i="22"/>
  <c r="K13" i="22" s="1"/>
  <c r="M444" i="10"/>
  <c r="M393" i="10" s="1"/>
  <c r="K444" i="10"/>
  <c r="K393" i="10" s="1"/>
  <c r="K413" i="10"/>
  <c r="I50" i="5" l="1"/>
  <c r="G48" i="13"/>
  <c r="G41" i="13"/>
  <c r="G29" i="13"/>
  <c r="F68" i="14"/>
  <c r="S64" i="14"/>
  <c r="Q64" i="14"/>
  <c r="O64" i="14"/>
  <c r="M64" i="14"/>
  <c r="K64" i="14"/>
  <c r="B38" i="6" l="1"/>
  <c r="B45" i="6" s="1"/>
  <c r="J81" i="13" l="1"/>
  <c r="I138" i="35" l="1"/>
  <c r="E4" i="59" l="1"/>
  <c r="D4" i="22"/>
  <c r="D5" i="53"/>
  <c r="F389" i="10" s="1"/>
  <c r="Q3" i="14"/>
  <c r="S3" i="14"/>
  <c r="Q4" i="14"/>
  <c r="S4" i="14"/>
  <c r="I5" i="11"/>
  <c r="K5" i="11"/>
  <c r="K4" i="10"/>
  <c r="M4" i="10"/>
  <c r="E5" i="7"/>
  <c r="A5" i="8"/>
  <c r="F6" i="8"/>
  <c r="I29" i="8" s="1"/>
  <c r="G6" i="8"/>
  <c r="I28" i="8" s="1"/>
  <c r="D5" i="6"/>
  <c r="F6" i="6"/>
  <c r="G6" i="6"/>
  <c r="D4" i="35" l="1"/>
  <c r="D50" i="35" s="1"/>
  <c r="D96" i="35" s="1"/>
  <c r="D149" i="35" s="1"/>
  <c r="F21" i="7"/>
  <c r="F40" i="7" s="1"/>
  <c r="E51" i="5"/>
  <c r="E5" i="14"/>
  <c r="E24" i="5" s="1"/>
  <c r="D4" i="13"/>
  <c r="D56" i="13" s="1"/>
  <c r="H115" i="57"/>
  <c r="G25" i="57"/>
  <c r="E25" i="57"/>
  <c r="D12" i="57"/>
  <c r="C2" i="57"/>
  <c r="C1" i="57"/>
  <c r="H111" i="28"/>
  <c r="C2" i="28"/>
  <c r="C1" i="28"/>
  <c r="O46" i="39"/>
  <c r="O48" i="39" s="1"/>
  <c r="N46" i="39"/>
  <c r="N48" i="39" s="1"/>
  <c r="M46" i="39"/>
  <c r="M48" i="39" s="1"/>
  <c r="L46" i="39"/>
  <c r="L48" i="39" s="1"/>
  <c r="K46" i="39"/>
  <c r="K48" i="39" s="1"/>
  <c r="J46" i="39"/>
  <c r="J48" i="39" s="1"/>
  <c r="O42" i="39"/>
  <c r="N42" i="39"/>
  <c r="M42" i="39"/>
  <c r="L42" i="39"/>
  <c r="K42" i="39"/>
  <c r="J42" i="39"/>
  <c r="O37" i="39"/>
  <c r="N37" i="39"/>
  <c r="M37" i="39"/>
  <c r="L37" i="39"/>
  <c r="K37" i="39"/>
  <c r="J37" i="39"/>
  <c r="O28" i="39"/>
  <c r="N28" i="39"/>
  <c r="M28" i="39"/>
  <c r="L28" i="39"/>
  <c r="K28" i="39"/>
  <c r="J28" i="39"/>
  <c r="O15" i="39"/>
  <c r="N15" i="39"/>
  <c r="M15" i="39"/>
  <c r="L15" i="39"/>
  <c r="K15" i="39"/>
  <c r="J15" i="39"/>
  <c r="K8" i="39"/>
  <c r="M8" i="39" s="1"/>
  <c r="O8" i="39" s="1"/>
  <c r="J8" i="39"/>
  <c r="L8" i="39" s="1"/>
  <c r="N8" i="39" s="1"/>
  <c r="J2" i="39"/>
  <c r="C2" i="39"/>
  <c r="C1" i="39"/>
  <c r="O84" i="59"/>
  <c r="K2" i="59"/>
  <c r="C2" i="59"/>
  <c r="C1" i="59"/>
  <c r="D227" i="49"/>
  <c r="J172" i="49"/>
  <c r="I172" i="49"/>
  <c r="D171" i="49"/>
  <c r="J162" i="49"/>
  <c r="I162" i="49"/>
  <c r="J144" i="49"/>
  <c r="I144" i="49"/>
  <c r="D114" i="49"/>
  <c r="J81" i="49"/>
  <c r="I81" i="49"/>
  <c r="J71" i="49"/>
  <c r="I71" i="49"/>
  <c r="D59" i="49"/>
  <c r="J21" i="49"/>
  <c r="I21" i="49"/>
  <c r="J9" i="49"/>
  <c r="I9" i="49"/>
  <c r="H2" i="49"/>
  <c r="C2" i="49"/>
  <c r="C1" i="49"/>
  <c r="E170" i="46"/>
  <c r="L151" i="46"/>
  <c r="J151" i="46"/>
  <c r="L150" i="46"/>
  <c r="J150" i="46"/>
  <c r="D132" i="46"/>
  <c r="D105" i="46"/>
  <c r="J75" i="46"/>
  <c r="H75" i="46"/>
  <c r="J70" i="46"/>
  <c r="H70" i="46"/>
  <c r="J69" i="46"/>
  <c r="J74" i="46" s="1"/>
  <c r="H69" i="46"/>
  <c r="H74" i="46" s="1"/>
  <c r="D63" i="46"/>
  <c r="J61" i="46"/>
  <c r="H60" i="46"/>
  <c r="L60" i="46" s="1"/>
  <c r="L61" i="46" s="1"/>
  <c r="J57" i="46"/>
  <c r="H57" i="46"/>
  <c r="N56" i="46"/>
  <c r="N55" i="46"/>
  <c r="N54" i="46"/>
  <c r="N53" i="46"/>
  <c r="N52" i="46"/>
  <c r="N50" i="46"/>
  <c r="N49" i="46"/>
  <c r="N48" i="46"/>
  <c r="E45" i="46"/>
  <c r="J43" i="46"/>
  <c r="J39" i="46"/>
  <c r="H39" i="46"/>
  <c r="N38" i="46"/>
  <c r="G38" i="46"/>
  <c r="G56" i="46" s="1"/>
  <c r="N37" i="46"/>
  <c r="G55" i="46"/>
  <c r="N36" i="46"/>
  <c r="G54" i="46"/>
  <c r="N35" i="46"/>
  <c r="G35" i="46"/>
  <c r="G53" i="46" s="1"/>
  <c r="N34" i="46"/>
  <c r="G34" i="46"/>
  <c r="G52" i="46" s="1"/>
  <c r="N32" i="46"/>
  <c r="G32" i="46"/>
  <c r="G50" i="46" s="1"/>
  <c r="N31" i="46"/>
  <c r="N30" i="46"/>
  <c r="E27" i="46"/>
  <c r="E25" i="46"/>
  <c r="F2" i="46"/>
  <c r="C2" i="46"/>
  <c r="C1" i="46"/>
  <c r="D173" i="35"/>
  <c r="D161" i="35"/>
  <c r="D141" i="35"/>
  <c r="K138" i="35"/>
  <c r="J138" i="35"/>
  <c r="H138" i="35"/>
  <c r="G138" i="35"/>
  <c r="F138" i="35"/>
  <c r="E138" i="35"/>
  <c r="D132" i="35"/>
  <c r="K89" i="35"/>
  <c r="J89" i="35"/>
  <c r="J76" i="35"/>
  <c r="I76" i="35"/>
  <c r="H76" i="35"/>
  <c r="K74" i="35"/>
  <c r="K73" i="35"/>
  <c r="D72" i="35"/>
  <c r="J69" i="35"/>
  <c r="I69" i="35"/>
  <c r="H69" i="35"/>
  <c r="K67" i="35"/>
  <c r="K66" i="35"/>
  <c r="D65" i="35"/>
  <c r="D61" i="35"/>
  <c r="K8" i="35"/>
  <c r="J8" i="35"/>
  <c r="I8" i="35"/>
  <c r="H8" i="35"/>
  <c r="G2" i="35"/>
  <c r="C2" i="35"/>
  <c r="C1" i="35"/>
  <c r="K49" i="22"/>
  <c r="J49" i="22"/>
  <c r="I42" i="22"/>
  <c r="F42" i="22"/>
  <c r="H41" i="22"/>
  <c r="H42" i="22" s="1"/>
  <c r="G41" i="22"/>
  <c r="G42" i="22" s="1"/>
  <c r="G44" i="22" s="1"/>
  <c r="I36" i="22"/>
  <c r="I44" i="22" s="1"/>
  <c r="H36" i="22"/>
  <c r="G36" i="22"/>
  <c r="F36" i="22"/>
  <c r="F44" i="22" s="1"/>
  <c r="L33" i="22"/>
  <c r="K33" i="22"/>
  <c r="K32" i="22"/>
  <c r="L32" i="22" s="1"/>
  <c r="K30" i="22"/>
  <c r="J30" i="22"/>
  <c r="I30" i="22"/>
  <c r="H30" i="22"/>
  <c r="G30" i="22"/>
  <c r="F30" i="22"/>
  <c r="D27" i="22"/>
  <c r="I23" i="22"/>
  <c r="F23" i="22"/>
  <c r="G22" i="22"/>
  <c r="G23" i="22" s="1"/>
  <c r="I17" i="22"/>
  <c r="I25" i="22" s="1"/>
  <c r="H17" i="22"/>
  <c r="G17" i="22"/>
  <c r="K14" i="22"/>
  <c r="L14" i="22" s="1"/>
  <c r="K11" i="22"/>
  <c r="J11" i="22"/>
  <c r="I11" i="22"/>
  <c r="H11" i="22"/>
  <c r="G11" i="22"/>
  <c r="F11" i="22"/>
  <c r="D8" i="22"/>
  <c r="F2" i="22"/>
  <c r="C2" i="22"/>
  <c r="C1" i="22"/>
  <c r="J194" i="53"/>
  <c r="I194" i="53"/>
  <c r="J188" i="53"/>
  <c r="I188" i="53"/>
  <c r="J174" i="53"/>
  <c r="I174" i="53"/>
  <c r="J171" i="53"/>
  <c r="I171" i="53"/>
  <c r="J167" i="53"/>
  <c r="I167" i="53"/>
  <c r="J164" i="53"/>
  <c r="I164" i="53"/>
  <c r="J160" i="53"/>
  <c r="J207" i="53" s="1"/>
  <c r="I160" i="53"/>
  <c r="I207" i="53" s="1"/>
  <c r="J127" i="53"/>
  <c r="I127" i="53"/>
  <c r="J123" i="53"/>
  <c r="I123" i="53"/>
  <c r="E116" i="53"/>
  <c r="D115" i="53"/>
  <c r="D120" i="53" s="1"/>
  <c r="H110" i="53"/>
  <c r="H109" i="53"/>
  <c r="J111" i="53"/>
  <c r="H99" i="53"/>
  <c r="H98" i="53"/>
  <c r="J75" i="53"/>
  <c r="I75" i="53"/>
  <c r="D68" i="53"/>
  <c r="E28" i="8" s="1"/>
  <c r="J63" i="53"/>
  <c r="M84" i="53" s="1"/>
  <c r="L110" i="53" s="1"/>
  <c r="I63" i="53"/>
  <c r="L84" i="53" s="1"/>
  <c r="L99" i="53" s="1"/>
  <c r="J62" i="53"/>
  <c r="J159" i="53" s="1"/>
  <c r="J206" i="53" s="1"/>
  <c r="I62" i="53"/>
  <c r="L83" i="53" s="1"/>
  <c r="L98" i="53" s="1"/>
  <c r="I59" i="53"/>
  <c r="H59" i="53"/>
  <c r="G59" i="53"/>
  <c r="J32" i="7" s="1"/>
  <c r="J35" i="7" s="1"/>
  <c r="J58" i="53"/>
  <c r="J59" i="53" s="1"/>
  <c r="E58" i="53"/>
  <c r="I56" i="53"/>
  <c r="H56" i="53"/>
  <c r="G56" i="53"/>
  <c r="J55" i="53"/>
  <c r="J56" i="53" s="1"/>
  <c r="E55" i="53"/>
  <c r="I50" i="53"/>
  <c r="H49" i="53"/>
  <c r="H50" i="53" s="1"/>
  <c r="G49" i="53"/>
  <c r="G50" i="53" s="1"/>
  <c r="E48" i="53"/>
  <c r="I46" i="53"/>
  <c r="E44" i="53"/>
  <c r="J39" i="53"/>
  <c r="I38" i="53"/>
  <c r="H38" i="53"/>
  <c r="J37" i="53"/>
  <c r="G20" i="53" s="1"/>
  <c r="J20" i="53" s="1"/>
  <c r="F37" i="53"/>
  <c r="J36" i="53"/>
  <c r="J35" i="53"/>
  <c r="G18" i="53" s="1"/>
  <c r="J18" i="53" s="1"/>
  <c r="G34" i="53"/>
  <c r="J34" i="53" s="1"/>
  <c r="G17" i="53" s="1"/>
  <c r="J17" i="53" s="1"/>
  <c r="G33" i="53"/>
  <c r="J33" i="53" s="1"/>
  <c r="G16" i="53" s="1"/>
  <c r="J16" i="53" s="1"/>
  <c r="G32" i="53"/>
  <c r="J32" i="53" s="1"/>
  <c r="G15" i="53" s="1"/>
  <c r="J15" i="53" s="1"/>
  <c r="I30" i="53"/>
  <c r="H30" i="53"/>
  <c r="G30" i="53"/>
  <c r="J29" i="53"/>
  <c r="G12" i="53" s="1"/>
  <c r="J12" i="53" s="1"/>
  <c r="J28" i="53"/>
  <c r="G11" i="53" s="1"/>
  <c r="J11" i="53" s="1"/>
  <c r="J27" i="53"/>
  <c r="G10" i="53" s="1"/>
  <c r="J10" i="53" s="1"/>
  <c r="J26" i="53"/>
  <c r="G9" i="53" s="1"/>
  <c r="J9" i="53" s="1"/>
  <c r="J25" i="53"/>
  <c r="G8" i="53" s="1"/>
  <c r="J8" i="53" s="1"/>
  <c r="E24" i="53"/>
  <c r="I21" i="53"/>
  <c r="H21" i="53"/>
  <c r="J19" i="53"/>
  <c r="I13" i="53"/>
  <c r="H13" i="53"/>
  <c r="E7" i="53"/>
  <c r="G2" i="53"/>
  <c r="C2" i="53"/>
  <c r="C1" i="53"/>
  <c r="F179" i="35"/>
  <c r="F167" i="35"/>
  <c r="S297" i="14"/>
  <c r="Q296" i="14"/>
  <c r="H22" i="22" s="1"/>
  <c r="S293" i="14"/>
  <c r="S299" i="14" s="1"/>
  <c r="K41" i="22" s="1"/>
  <c r="Q293" i="14"/>
  <c r="F40" i="6" s="1"/>
  <c r="S207" i="14"/>
  <c r="Q207" i="14"/>
  <c r="S167" i="14"/>
  <c r="Q167" i="14"/>
  <c r="Q161" i="14"/>
  <c r="O161" i="14"/>
  <c r="S160" i="14"/>
  <c r="S159" i="14"/>
  <c r="M158" i="14"/>
  <c r="K158" i="14"/>
  <c r="K161" i="14" s="1"/>
  <c r="S157" i="14"/>
  <c r="F156" i="14"/>
  <c r="Q147" i="14"/>
  <c r="O147" i="14"/>
  <c r="S146" i="14"/>
  <c r="M145" i="14"/>
  <c r="K145" i="14"/>
  <c r="M144" i="14"/>
  <c r="K144" i="14"/>
  <c r="S143" i="14"/>
  <c r="F142" i="14"/>
  <c r="S133" i="14"/>
  <c r="Q132" i="14"/>
  <c r="Q133" i="14" s="1"/>
  <c r="K383" i="10" s="1"/>
  <c r="K385" i="10" s="1"/>
  <c r="E126" i="14"/>
  <c r="S112" i="14"/>
  <c r="S116" i="14" s="1"/>
  <c r="Q116" i="14"/>
  <c r="F48" i="14"/>
  <c r="F47" i="14"/>
  <c r="R46" i="14"/>
  <c r="S43" i="14"/>
  <c r="S45" i="14" s="1"/>
  <c r="Q43" i="14"/>
  <c r="Q45" i="14" s="1"/>
  <c r="O43" i="14"/>
  <c r="O45" i="14" s="1"/>
  <c r="M43" i="14"/>
  <c r="M45" i="14" s="1"/>
  <c r="K43" i="14"/>
  <c r="K45" i="14" s="1"/>
  <c r="F38" i="14"/>
  <c r="F45" i="14" s="1"/>
  <c r="S35" i="14"/>
  <c r="S38" i="14" s="1"/>
  <c r="Q35" i="14"/>
  <c r="O35" i="14"/>
  <c r="M35" i="14"/>
  <c r="M38" i="14" s="1"/>
  <c r="K35" i="14"/>
  <c r="K38" i="14" s="1"/>
  <c r="F35" i="14"/>
  <c r="F43" i="14" s="1"/>
  <c r="F32" i="14"/>
  <c r="F41" i="14" s="1"/>
  <c r="S30" i="14"/>
  <c r="Q30" i="14"/>
  <c r="O30" i="14"/>
  <c r="M30" i="14"/>
  <c r="K30" i="14"/>
  <c r="S25" i="14"/>
  <c r="G27" i="6" s="1"/>
  <c r="Q25" i="14"/>
  <c r="F27" i="6" s="1"/>
  <c r="S10" i="14"/>
  <c r="G26" i="6" s="1"/>
  <c r="Q10" i="14"/>
  <c r="F26" i="6" s="1"/>
  <c r="G2" i="14"/>
  <c r="C2" i="14"/>
  <c r="C1" i="14"/>
  <c r="C155" i="13"/>
  <c r="J119" i="13"/>
  <c r="C108" i="13"/>
  <c r="L100" i="13"/>
  <c r="K100" i="13"/>
  <c r="J100" i="13"/>
  <c r="I100" i="13"/>
  <c r="H100" i="13"/>
  <c r="G100" i="13"/>
  <c r="F100" i="13"/>
  <c r="L93" i="13"/>
  <c r="K93" i="13"/>
  <c r="J93" i="13"/>
  <c r="H93" i="13"/>
  <c r="F93" i="13"/>
  <c r="I84" i="13"/>
  <c r="G84" i="13"/>
  <c r="L81" i="13"/>
  <c r="K81" i="13"/>
  <c r="I81" i="13"/>
  <c r="H81" i="13"/>
  <c r="G81" i="13"/>
  <c r="F81" i="13"/>
  <c r="L72" i="13"/>
  <c r="K72" i="13"/>
  <c r="J72" i="13"/>
  <c r="I72" i="13"/>
  <c r="H72" i="13"/>
  <c r="G72" i="13"/>
  <c r="F72" i="13"/>
  <c r="L66" i="13"/>
  <c r="K66" i="13"/>
  <c r="J66" i="13"/>
  <c r="I66" i="13"/>
  <c r="H66" i="13"/>
  <c r="G66" i="13"/>
  <c r="F66" i="13"/>
  <c r="H60" i="13"/>
  <c r="E59" i="13"/>
  <c r="K48" i="13"/>
  <c r="J48" i="13"/>
  <c r="I48" i="13"/>
  <c r="H48" i="13"/>
  <c r="F48" i="13"/>
  <c r="O47" i="13"/>
  <c r="L46" i="13"/>
  <c r="O45" i="13"/>
  <c r="L41" i="13"/>
  <c r="K41" i="13"/>
  <c r="J41" i="13"/>
  <c r="I41" i="13"/>
  <c r="H41" i="13"/>
  <c r="F41" i="13"/>
  <c r="O40" i="13"/>
  <c r="O39" i="13"/>
  <c r="O38" i="13"/>
  <c r="O37" i="13"/>
  <c r="O36" i="13"/>
  <c r="O35" i="13"/>
  <c r="O34" i="13"/>
  <c r="O33" i="13"/>
  <c r="O32" i="13"/>
  <c r="L29" i="13"/>
  <c r="K29" i="13"/>
  <c r="J29" i="13"/>
  <c r="H29" i="13"/>
  <c r="F29" i="13"/>
  <c r="I28" i="13"/>
  <c r="K268" i="10" s="1"/>
  <c r="O27" i="13"/>
  <c r="O26" i="13"/>
  <c r="O25" i="13"/>
  <c r="O24" i="13"/>
  <c r="L20" i="13"/>
  <c r="K20" i="13"/>
  <c r="J20" i="13"/>
  <c r="H20" i="13"/>
  <c r="G20" i="13"/>
  <c r="F20" i="13"/>
  <c r="I19" i="13"/>
  <c r="O18" i="13"/>
  <c r="O17" i="13"/>
  <c r="O16" i="13"/>
  <c r="L14" i="13"/>
  <c r="K14" i="13"/>
  <c r="J14" i="13"/>
  <c r="I14" i="13"/>
  <c r="K257" i="10" s="1"/>
  <c r="H14" i="13"/>
  <c r="G13" i="13"/>
  <c r="G14" i="13" s="1"/>
  <c r="F13" i="13"/>
  <c r="O12" i="13"/>
  <c r="O11" i="13"/>
  <c r="H8" i="13"/>
  <c r="E7" i="13"/>
  <c r="F2" i="13"/>
  <c r="C2" i="13"/>
  <c r="C1" i="13"/>
  <c r="K112" i="11"/>
  <c r="I112" i="11"/>
  <c r="K104" i="11"/>
  <c r="I104" i="11"/>
  <c r="K100" i="11"/>
  <c r="I100" i="11"/>
  <c r="K96" i="11"/>
  <c r="I96" i="11"/>
  <c r="K91" i="11"/>
  <c r="I91" i="11"/>
  <c r="K87" i="11"/>
  <c r="I87" i="11"/>
  <c r="K83" i="11"/>
  <c r="I82" i="11"/>
  <c r="I81" i="11"/>
  <c r="J76" i="11"/>
  <c r="K74" i="11"/>
  <c r="I74" i="11"/>
  <c r="K70" i="11"/>
  <c r="I70" i="11"/>
  <c r="K65" i="11"/>
  <c r="I65" i="11"/>
  <c r="F65" i="11"/>
  <c r="E65" i="11"/>
  <c r="K63" i="11"/>
  <c r="I63" i="11"/>
  <c r="K59" i="11"/>
  <c r="I59" i="11"/>
  <c r="K54" i="11"/>
  <c r="K9" i="11" s="1"/>
  <c r="I54" i="11"/>
  <c r="K53" i="11"/>
  <c r="I53" i="11"/>
  <c r="I55" i="11" s="1"/>
  <c r="I76" i="11" s="1"/>
  <c r="K45" i="11"/>
  <c r="I45" i="11"/>
  <c r="K41" i="11"/>
  <c r="I41" i="11"/>
  <c r="K37" i="11"/>
  <c r="I37" i="11"/>
  <c r="I33" i="11"/>
  <c r="K31" i="11"/>
  <c r="K25" i="11"/>
  <c r="K27" i="11" s="1"/>
  <c r="I25" i="11"/>
  <c r="K23" i="11"/>
  <c r="I23" i="11"/>
  <c r="K20" i="11"/>
  <c r="I19" i="11"/>
  <c r="I20" i="11" s="1"/>
  <c r="K13" i="11"/>
  <c r="I13" i="11"/>
  <c r="I9" i="11"/>
  <c r="H2" i="11"/>
  <c r="D2" i="11"/>
  <c r="D1" i="11"/>
  <c r="G29" i="6"/>
  <c r="F29" i="6"/>
  <c r="G16" i="6"/>
  <c r="F16" i="6"/>
  <c r="M472" i="10"/>
  <c r="G14" i="6" s="1"/>
  <c r="K472" i="10"/>
  <c r="M461" i="10"/>
  <c r="G13" i="6" s="1"/>
  <c r="K461" i="10"/>
  <c r="F13" i="6" s="1"/>
  <c r="M422" i="10"/>
  <c r="G20" i="6" s="1"/>
  <c r="K422" i="10"/>
  <c r="F20" i="6" s="1"/>
  <c r="K415" i="10"/>
  <c r="E409" i="10"/>
  <c r="M379" i="10"/>
  <c r="K379" i="10"/>
  <c r="M552" i="10"/>
  <c r="L152" i="46" s="1"/>
  <c r="E551" i="10"/>
  <c r="E50" i="5" s="1"/>
  <c r="M540" i="10"/>
  <c r="K540" i="10"/>
  <c r="M535" i="10"/>
  <c r="M509" i="10" s="1"/>
  <c r="M511" i="10" s="1"/>
  <c r="G23" i="6" s="1"/>
  <c r="M527" i="10"/>
  <c r="M528" i="10" s="1"/>
  <c r="K526" i="10" s="1"/>
  <c r="K527" i="10"/>
  <c r="M523" i="10"/>
  <c r="K519" i="10" s="1"/>
  <c r="K523" i="10" s="1"/>
  <c r="M366" i="10"/>
  <c r="I35" i="5" s="1"/>
  <c r="K366" i="10"/>
  <c r="H35" i="5" s="1"/>
  <c r="M341" i="10"/>
  <c r="I34" i="5" s="1"/>
  <c r="K341" i="10"/>
  <c r="H34" i="5" s="1"/>
  <c r="M277" i="10"/>
  <c r="K277" i="10"/>
  <c r="M276" i="10"/>
  <c r="K276" i="10"/>
  <c r="M275" i="10"/>
  <c r="K275" i="10"/>
  <c r="M274" i="10"/>
  <c r="K274" i="10"/>
  <c r="M267" i="10"/>
  <c r="K267" i="10"/>
  <c r="M261" i="10"/>
  <c r="K261" i="10"/>
  <c r="M248" i="10"/>
  <c r="I32" i="5" s="1"/>
  <c r="K248" i="10"/>
  <c r="H32" i="5" s="1"/>
  <c r="M237" i="10"/>
  <c r="I31" i="5" s="1"/>
  <c r="K237" i="10"/>
  <c r="H31" i="5" s="1"/>
  <c r="E229" i="10"/>
  <c r="E245" i="10" s="1"/>
  <c r="E255" i="10" s="1"/>
  <c r="M219" i="10"/>
  <c r="M221" i="10" s="1"/>
  <c r="I30" i="5" s="1"/>
  <c r="K219" i="10"/>
  <c r="K221" i="10" s="1"/>
  <c r="H30" i="5" s="1"/>
  <c r="M203" i="10"/>
  <c r="I17" i="5" s="1"/>
  <c r="L203" i="10"/>
  <c r="K203" i="10"/>
  <c r="F20" i="8" s="1"/>
  <c r="M192" i="10"/>
  <c r="I22" i="5" s="1"/>
  <c r="K192" i="10"/>
  <c r="I73" i="53" s="1"/>
  <c r="M166" i="10"/>
  <c r="I16" i="5" s="1"/>
  <c r="K166" i="10"/>
  <c r="H16" i="5" s="1"/>
  <c r="M147" i="10"/>
  <c r="M150" i="10" s="1"/>
  <c r="I15" i="5" s="1"/>
  <c r="K147" i="10"/>
  <c r="K150" i="10" s="1"/>
  <c r="H15" i="5" s="1"/>
  <c r="M138" i="10"/>
  <c r="I21" i="5" s="1"/>
  <c r="J76" i="53" s="1"/>
  <c r="K138" i="10"/>
  <c r="H21" i="5" s="1"/>
  <c r="I76" i="53" s="1"/>
  <c r="M129" i="10"/>
  <c r="G15" i="8" s="1"/>
  <c r="K129" i="10"/>
  <c r="M85" i="10"/>
  <c r="I20" i="5" s="1"/>
  <c r="K85" i="10"/>
  <c r="H20" i="5" s="1"/>
  <c r="M75" i="10"/>
  <c r="I13" i="5" s="1"/>
  <c r="K75" i="10"/>
  <c r="H13" i="5" s="1"/>
  <c r="M60" i="10"/>
  <c r="K60" i="10"/>
  <c r="M46" i="10"/>
  <c r="I12" i="5" s="1"/>
  <c r="K46" i="10"/>
  <c r="H12" i="5" s="1"/>
  <c r="E36" i="10"/>
  <c r="E54" i="10" s="1"/>
  <c r="M28" i="10"/>
  <c r="M31" i="10" s="1"/>
  <c r="I11" i="5" s="1"/>
  <c r="K28" i="10"/>
  <c r="K31" i="10" s="1"/>
  <c r="H11" i="5" s="1"/>
  <c r="M19" i="10"/>
  <c r="K18" i="10"/>
  <c r="H2" i="10"/>
  <c r="C2" i="10"/>
  <c r="C1" i="10"/>
  <c r="H113" i="41"/>
  <c r="I69" i="41"/>
  <c r="H69" i="41"/>
  <c r="I65" i="41"/>
  <c r="H65" i="41"/>
  <c r="K60" i="41"/>
  <c r="J60" i="41"/>
  <c r="I60" i="41"/>
  <c r="H60" i="41"/>
  <c r="G60" i="41"/>
  <c r="F60" i="41"/>
  <c r="K59" i="41"/>
  <c r="J59" i="41"/>
  <c r="I59" i="41"/>
  <c r="H59" i="41"/>
  <c r="G59" i="41"/>
  <c r="F59" i="41"/>
  <c r="D12" i="41"/>
  <c r="D16" i="41" s="1"/>
  <c r="D20" i="41" s="1"/>
  <c r="D24" i="41" s="1"/>
  <c r="D28" i="41" s="1"/>
  <c r="D32" i="41" s="1"/>
  <c r="D36" i="41" s="1"/>
  <c r="D40" i="41" s="1"/>
  <c r="D44" i="41" s="1"/>
  <c r="D48" i="41" s="1"/>
  <c r="D52" i="41" s="1"/>
  <c r="D56" i="41" s="1"/>
  <c r="D60" i="41" s="1"/>
  <c r="D11" i="41"/>
  <c r="D51" i="41" s="1"/>
  <c r="E2" i="41"/>
  <c r="C2" i="41"/>
  <c r="C1" i="41"/>
  <c r="H140" i="9"/>
  <c r="F2" i="9"/>
  <c r="C2" i="9"/>
  <c r="C1" i="9"/>
  <c r="I111" i="7"/>
  <c r="I50" i="7"/>
  <c r="E49" i="7"/>
  <c r="K44" i="7"/>
  <c r="K42" i="7"/>
  <c r="K41" i="7"/>
  <c r="K40" i="7"/>
  <c r="K39" i="7"/>
  <c r="A39" i="7"/>
  <c r="K38" i="7"/>
  <c r="B38" i="7"/>
  <c r="A38" i="7"/>
  <c r="B37" i="7"/>
  <c r="A37" i="7"/>
  <c r="B36" i="7"/>
  <c r="A36" i="7"/>
  <c r="I43" i="7"/>
  <c r="H32" i="7"/>
  <c r="K30" i="7"/>
  <c r="J30" i="7"/>
  <c r="I30" i="7"/>
  <c r="H30" i="7"/>
  <c r="G30" i="7"/>
  <c r="E30" i="7"/>
  <c r="K29" i="7"/>
  <c r="J29" i="7"/>
  <c r="I29" i="7"/>
  <c r="H29" i="7"/>
  <c r="G29" i="7"/>
  <c r="K28" i="7"/>
  <c r="J28" i="7"/>
  <c r="I28" i="7"/>
  <c r="H28" i="7"/>
  <c r="G28" i="7"/>
  <c r="K25" i="7"/>
  <c r="K22" i="7"/>
  <c r="B21" i="7"/>
  <c r="B22" i="7" s="1"/>
  <c r="B23" i="7" s="1"/>
  <c r="K15" i="7"/>
  <c r="K10" i="7"/>
  <c r="J10" i="7"/>
  <c r="I10" i="7"/>
  <c r="H10" i="7"/>
  <c r="G10" i="7"/>
  <c r="E10" i="7"/>
  <c r="K9" i="7"/>
  <c r="J9" i="7"/>
  <c r="I9" i="7"/>
  <c r="H9" i="7"/>
  <c r="G9" i="7"/>
  <c r="C2" i="7"/>
  <c r="C1" i="7"/>
  <c r="E53" i="8"/>
  <c r="H53" i="8" s="1"/>
  <c r="G47" i="8"/>
  <c r="F47" i="8"/>
  <c r="E47" i="8"/>
  <c r="H47" i="8" s="1"/>
  <c r="G35" i="8"/>
  <c r="F35" i="8"/>
  <c r="G34" i="8"/>
  <c r="F34" i="8"/>
  <c r="G9" i="8"/>
  <c r="F9" i="8"/>
  <c r="C2" i="8"/>
  <c r="C1" i="8"/>
  <c r="G117" i="6"/>
  <c r="E55" i="6"/>
  <c r="B55" i="6"/>
  <c r="B51" i="6"/>
  <c r="G47" i="6"/>
  <c r="B44" i="6"/>
  <c r="E40" i="6"/>
  <c r="E47" i="6" s="1"/>
  <c r="B40" i="6"/>
  <c r="B47" i="6" s="1"/>
  <c r="B29" i="6"/>
  <c r="E25" i="6"/>
  <c r="E23" i="6"/>
  <c r="G21" i="6"/>
  <c r="F21" i="6"/>
  <c r="B21" i="6"/>
  <c r="B20" i="6"/>
  <c r="B17" i="6"/>
  <c r="B30" i="6" s="1"/>
  <c r="G12" i="6"/>
  <c r="F12" i="6"/>
  <c r="C2" i="6"/>
  <c r="C1" i="6"/>
  <c r="H109" i="5"/>
  <c r="G54" i="5"/>
  <c r="F54" i="5"/>
  <c r="I51" i="5"/>
  <c r="H50" i="5"/>
  <c r="G37" i="5"/>
  <c r="F37" i="5"/>
  <c r="B37" i="5"/>
  <c r="E30" i="5"/>
  <c r="F25" i="5"/>
  <c r="I24" i="5"/>
  <c r="H24" i="5"/>
  <c r="G24" i="5"/>
  <c r="G25" i="5" s="1"/>
  <c r="E23" i="5"/>
  <c r="F18" i="5"/>
  <c r="G17" i="5"/>
  <c r="G16" i="5"/>
  <c r="G13" i="5"/>
  <c r="E11" i="5"/>
  <c r="B11" i="5"/>
  <c r="B12" i="5" s="1"/>
  <c r="E10" i="5"/>
  <c r="I8" i="5"/>
  <c r="H8" i="5"/>
  <c r="F8" i="5"/>
  <c r="I7" i="5"/>
  <c r="H7" i="5"/>
  <c r="F7" i="5" s="1"/>
  <c r="D5" i="5"/>
  <c r="C2" i="5"/>
  <c r="C1" i="5"/>
  <c r="A1" i="4"/>
  <c r="A16" i="3"/>
  <c r="A13" i="3"/>
  <c r="H44" i="22" l="1"/>
  <c r="K33" i="11"/>
  <c r="K59" i="67"/>
  <c r="I58" i="67"/>
  <c r="I61" i="67" s="1"/>
  <c r="K106" i="11"/>
  <c r="H35" i="7"/>
  <c r="H43" i="7" s="1"/>
  <c r="I167" i="35"/>
  <c r="J167" i="35" s="1"/>
  <c r="G167" i="35"/>
  <c r="H167" i="35" s="1"/>
  <c r="G179" i="35"/>
  <c r="H179" i="35" s="1"/>
  <c r="I179" i="35"/>
  <c r="J179" i="35" s="1"/>
  <c r="K40" i="22"/>
  <c r="J40" i="22" s="1"/>
  <c r="L40" i="22" s="1"/>
  <c r="M383" i="10"/>
  <c r="M385" i="10" s="1"/>
  <c r="H14" i="5"/>
  <c r="F15" i="8"/>
  <c r="F28" i="8" s="1"/>
  <c r="K50" i="7"/>
  <c r="M389" i="10"/>
  <c r="K53" i="7"/>
  <c r="K389" i="10"/>
  <c r="K391" i="10" s="1"/>
  <c r="F384" i="10"/>
  <c r="E111" i="10"/>
  <c r="I10" i="5"/>
  <c r="L13" i="22"/>
  <c r="M66" i="35"/>
  <c r="L66" i="35" s="1"/>
  <c r="F163" i="35"/>
  <c r="G10" i="6"/>
  <c r="G59" i="8" s="1"/>
  <c r="M73" i="35"/>
  <c r="L73" i="35" s="1"/>
  <c r="F175" i="35"/>
  <c r="G175" i="35" s="1"/>
  <c r="K76" i="35"/>
  <c r="I20" i="13"/>
  <c r="K262" i="10"/>
  <c r="I93" i="13"/>
  <c r="M270" i="10"/>
  <c r="M283" i="10" s="1"/>
  <c r="I33" i="5" s="1"/>
  <c r="J71" i="53" s="1"/>
  <c r="F253" i="10"/>
  <c r="I46" i="11"/>
  <c r="I12" i="11"/>
  <c r="I14" i="11" s="1"/>
  <c r="E141" i="14"/>
  <c r="F383" i="10"/>
  <c r="G25" i="22"/>
  <c r="H111" i="53"/>
  <c r="K69" i="35"/>
  <c r="G21" i="13"/>
  <c r="G49" i="13" s="1"/>
  <c r="F31" i="8" s="1"/>
  <c r="F40" i="8" s="1"/>
  <c r="E33" i="5"/>
  <c r="I22" i="53"/>
  <c r="H22" i="53"/>
  <c r="H21" i="7" s="1"/>
  <c r="K21" i="7" s="1"/>
  <c r="G20" i="8"/>
  <c r="G28" i="8" s="1"/>
  <c r="K19" i="10"/>
  <c r="H10" i="5" s="1"/>
  <c r="J45" i="7"/>
  <c r="J12" i="7" s="1"/>
  <c r="J16" i="7" s="1"/>
  <c r="J24" i="7" s="1"/>
  <c r="J26" i="7" s="1"/>
  <c r="J43" i="7"/>
  <c r="E26" i="6"/>
  <c r="E165" i="46"/>
  <c r="E20" i="14"/>
  <c r="G30" i="46"/>
  <c r="G48" i="46" s="1"/>
  <c r="I80" i="53"/>
  <c r="E42" i="9"/>
  <c r="F20" i="7"/>
  <c r="F39" i="7" s="1"/>
  <c r="I21" i="13"/>
  <c r="I73" i="13"/>
  <c r="O13" i="13"/>
  <c r="O14" i="13" s="1"/>
  <c r="G73" i="13"/>
  <c r="J21" i="13"/>
  <c r="J49" i="13" s="1"/>
  <c r="F14" i="13"/>
  <c r="F21" i="13" s="1"/>
  <c r="F49" i="13" s="1"/>
  <c r="K21" i="13"/>
  <c r="K49" i="13" s="1"/>
  <c r="K73" i="13"/>
  <c r="K101" i="13" s="1"/>
  <c r="L73" i="13"/>
  <c r="L101" i="13" s="1"/>
  <c r="F47" i="6"/>
  <c r="G48" i="6"/>
  <c r="I54" i="5"/>
  <c r="I45" i="7"/>
  <c r="I12" i="7" s="1"/>
  <c r="I16" i="7" s="1"/>
  <c r="K32" i="7"/>
  <c r="K35" i="7" s="1"/>
  <c r="E11" i="6"/>
  <c r="E20" i="6" s="1"/>
  <c r="H22" i="5"/>
  <c r="H25" i="5" s="1"/>
  <c r="E24" i="6"/>
  <c r="E20" i="5"/>
  <c r="E12" i="5"/>
  <c r="E31" i="5"/>
  <c r="F10" i="6"/>
  <c r="F59" i="8" s="1"/>
  <c r="E32" i="5"/>
  <c r="M140" i="10"/>
  <c r="N60" i="46"/>
  <c r="I14" i="5"/>
  <c r="F14" i="6"/>
  <c r="K531" i="10"/>
  <c r="K535" i="10" s="1"/>
  <c r="K509" i="10" s="1"/>
  <c r="K511" i="10" s="1"/>
  <c r="F23" i="6" s="1"/>
  <c r="G18" i="5"/>
  <c r="G27" i="5" s="1"/>
  <c r="G39" i="5" s="1"/>
  <c r="J49" i="53"/>
  <c r="M48" i="14"/>
  <c r="N39" i="46"/>
  <c r="N57" i="46"/>
  <c r="G40" i="6"/>
  <c r="E36" i="6"/>
  <c r="M147" i="14"/>
  <c r="S144" i="14"/>
  <c r="G36" i="6"/>
  <c r="Q297" i="14"/>
  <c r="K47" i="14"/>
  <c r="S48" i="14"/>
  <c r="L41" i="22"/>
  <c r="L155" i="46"/>
  <c r="L160" i="46" s="1"/>
  <c r="J152" i="46" s="1"/>
  <c r="F27" i="5"/>
  <c r="F39" i="5" s="1"/>
  <c r="F43" i="5" s="1"/>
  <c r="F56" i="5" s="1"/>
  <c r="K20" i="22"/>
  <c r="J20" i="22" s="1"/>
  <c r="F35" i="6"/>
  <c r="K104" i="35"/>
  <c r="N83" i="35"/>
  <c r="K39" i="22"/>
  <c r="G35" i="6"/>
  <c r="H23" i="22"/>
  <c r="H25" i="22" s="1"/>
  <c r="E54" i="8"/>
  <c r="H54" i="8" s="1"/>
  <c r="D125" i="53"/>
  <c r="J50" i="53"/>
  <c r="J50" i="7" s="1"/>
  <c r="J104" i="35"/>
  <c r="M83" i="35"/>
  <c r="G21" i="53"/>
  <c r="J21" i="53" s="1"/>
  <c r="B39" i="7"/>
  <c r="E440" i="10"/>
  <c r="K12" i="11"/>
  <c r="K14" i="11" s="1"/>
  <c r="H21" i="13"/>
  <c r="H49" i="13" s="1"/>
  <c r="L21" i="13"/>
  <c r="O41" i="13"/>
  <c r="F73" i="13"/>
  <c r="F101" i="13" s="1"/>
  <c r="J73" i="13"/>
  <c r="J101" i="13" s="1"/>
  <c r="S47" i="14"/>
  <c r="Q299" i="14"/>
  <c r="J30" i="53"/>
  <c r="M83" i="53"/>
  <c r="L109" i="53" s="1"/>
  <c r="I159" i="53"/>
  <c r="I206" i="53" s="1"/>
  <c r="G31" i="46"/>
  <c r="H61" i="46"/>
  <c r="H17" i="5"/>
  <c r="E51" i="8"/>
  <c r="H51" i="8" s="1"/>
  <c r="D23" i="41"/>
  <c r="M555" i="10"/>
  <c r="G24" i="6" s="1"/>
  <c r="K8" i="11"/>
  <c r="K10" i="11" s="1"/>
  <c r="I83" i="11"/>
  <c r="O19" i="13"/>
  <c r="O20" i="13" s="1"/>
  <c r="H73" i="13"/>
  <c r="H101" i="13" s="1"/>
  <c r="I116" i="53"/>
  <c r="I118" i="53" s="1"/>
  <c r="I25" i="5"/>
  <c r="D27" i="41"/>
  <c r="G38" i="53"/>
  <c r="J38" i="53" s="1"/>
  <c r="J155" i="46"/>
  <c r="I20" i="7"/>
  <c r="B31" i="6"/>
  <c r="B41" i="6" s="1"/>
  <c r="F36" i="6"/>
  <c r="K21" i="22"/>
  <c r="J21" i="22" s="1"/>
  <c r="L21" i="22" s="1"/>
  <c r="S145" i="14"/>
  <c r="K147" i="14"/>
  <c r="I27" i="11"/>
  <c r="I28" i="11" s="1"/>
  <c r="I48" i="11" s="1"/>
  <c r="I8" i="11"/>
  <c r="I10" i="11" s="1"/>
  <c r="I15" i="11" s="1"/>
  <c r="F25" i="6" s="1"/>
  <c r="K55" i="11"/>
  <c r="K76" i="11" s="1"/>
  <c r="I81" i="53"/>
  <c r="D15" i="41"/>
  <c r="D35" i="41"/>
  <c r="K140" i="10"/>
  <c r="G144" i="46"/>
  <c r="E93" i="46"/>
  <c r="G49" i="46"/>
  <c r="F15" i="22"/>
  <c r="K28" i="11"/>
  <c r="I29" i="13"/>
  <c r="O28" i="13"/>
  <c r="O29" i="13" s="1"/>
  <c r="L48" i="13"/>
  <c r="O48" i="13" s="1"/>
  <c r="O46" i="13"/>
  <c r="D108" i="13"/>
  <c r="D155" i="13"/>
  <c r="G93" i="13"/>
  <c r="O47" i="14"/>
  <c r="O38" i="14"/>
  <c r="O48" i="14" s="1"/>
  <c r="K48" i="14"/>
  <c r="M47" i="14"/>
  <c r="E118" i="10"/>
  <c r="I60" i="13"/>
  <c r="I8" i="13"/>
  <c r="E334" i="10"/>
  <c r="Q47" i="14"/>
  <c r="Q38" i="14"/>
  <c r="Q48" i="14" s="1"/>
  <c r="E147" i="46"/>
  <c r="D55" i="41"/>
  <c r="D47" i="41"/>
  <c r="D39" i="41"/>
  <c r="D19" i="41"/>
  <c r="D31" i="41"/>
  <c r="D43" i="41"/>
  <c r="D59" i="41"/>
  <c r="K528" i="10"/>
  <c r="I106" i="11"/>
  <c r="M161" i="14"/>
  <c r="S158" i="14"/>
  <c r="S161" i="14" s="1"/>
  <c r="J116" i="53"/>
  <c r="J118" i="53" s="1"/>
  <c r="H42" i="46"/>
  <c r="G13" i="53"/>
  <c r="L111" i="53" l="1"/>
  <c r="H91" i="53"/>
  <c r="H100" i="53" s="1"/>
  <c r="K46" i="11"/>
  <c r="K58" i="67"/>
  <c r="K61" i="67" s="1"/>
  <c r="K48" i="11"/>
  <c r="E154" i="14"/>
  <c r="E191" i="14" s="1"/>
  <c r="F388" i="10"/>
  <c r="F387" i="10"/>
  <c r="M391" i="10"/>
  <c r="K392" i="10"/>
  <c r="K394" i="10" s="1"/>
  <c r="I163" i="35"/>
  <c r="J163" i="35" s="1"/>
  <c r="G163" i="35"/>
  <c r="H163" i="35" s="1"/>
  <c r="H45" i="7"/>
  <c r="I51" i="7" s="1"/>
  <c r="F49" i="8"/>
  <c r="I49" i="13"/>
  <c r="K54" i="7"/>
  <c r="J51" i="7"/>
  <c r="I18" i="5"/>
  <c r="I27" i="5" s="1"/>
  <c r="H175" i="35"/>
  <c r="I175" i="35"/>
  <c r="J175" i="35" s="1"/>
  <c r="I101" i="13"/>
  <c r="E37" i="6"/>
  <c r="E44" i="6" s="1"/>
  <c r="E33" i="9"/>
  <c r="E209" i="14"/>
  <c r="E13" i="5"/>
  <c r="E27" i="6"/>
  <c r="E61" i="14"/>
  <c r="E100" i="14" s="1"/>
  <c r="E16" i="6" s="1"/>
  <c r="E29" i="6" s="1"/>
  <c r="K114" i="11"/>
  <c r="K283" i="10"/>
  <c r="H33" i="5" s="1"/>
  <c r="K22" i="22"/>
  <c r="L22" i="22" s="1"/>
  <c r="L100" i="53"/>
  <c r="H51" i="5"/>
  <c r="H54" i="5" s="1"/>
  <c r="H18" i="5"/>
  <c r="H27" i="5" s="1"/>
  <c r="K51" i="7"/>
  <c r="G45" i="53"/>
  <c r="G46" i="53" s="1"/>
  <c r="F48" i="6"/>
  <c r="F41" i="6"/>
  <c r="G101" i="13"/>
  <c r="G31" i="8" s="1"/>
  <c r="G40" i="8" s="1"/>
  <c r="G49" i="8" s="1"/>
  <c r="G51" i="8" s="1"/>
  <c r="F50" i="8" s="1"/>
  <c r="O21" i="13"/>
  <c r="O49" i="13" s="1"/>
  <c r="I24" i="7"/>
  <c r="I26" i="7" s="1"/>
  <c r="M392" i="10"/>
  <c r="M394" i="10" s="1"/>
  <c r="N61" i="46"/>
  <c r="J35" i="22"/>
  <c r="K35" i="22" s="1"/>
  <c r="L35" i="22" s="1"/>
  <c r="I14" i="35"/>
  <c r="K552" i="10"/>
  <c r="K555" i="10" s="1"/>
  <c r="J16" i="22" s="1"/>
  <c r="S147" i="14"/>
  <c r="G41" i="6"/>
  <c r="G49" i="6" s="1"/>
  <c r="J160" i="46"/>
  <c r="L49" i="13"/>
  <c r="L49" i="46"/>
  <c r="L57" i="46" s="1"/>
  <c r="E458" i="10"/>
  <c r="E12" i="6"/>
  <c r="E21" i="6" s="1"/>
  <c r="K15" i="11"/>
  <c r="G25" i="6" s="1"/>
  <c r="G30" i="6" s="1"/>
  <c r="D129" i="53"/>
  <c r="D156" i="53" s="1"/>
  <c r="E55" i="8"/>
  <c r="H55" i="8" s="1"/>
  <c r="I114" i="11"/>
  <c r="J39" i="22"/>
  <c r="K42" i="22"/>
  <c r="J23" i="22"/>
  <c r="L20" i="22"/>
  <c r="F17" i="22"/>
  <c r="K20" i="7"/>
  <c r="H45" i="53"/>
  <c r="J13" i="53"/>
  <c r="J22" i="53" s="1"/>
  <c r="G22" i="53"/>
  <c r="E354" i="10"/>
  <c r="E34" i="5"/>
  <c r="H43" i="46"/>
  <c r="N42" i="46"/>
  <c r="N43" i="46" s="1"/>
  <c r="L42" i="46"/>
  <c r="L43" i="46" s="1"/>
  <c r="E146" i="10"/>
  <c r="E14" i="5"/>
  <c r="E21" i="5"/>
  <c r="H12" i="7"/>
  <c r="H16" i="7" s="1"/>
  <c r="H24" i="7" s="1"/>
  <c r="H26" i="7" s="1"/>
  <c r="B57" i="6"/>
  <c r="B49" i="6"/>
  <c r="B48" i="6"/>
  <c r="G41" i="5"/>
  <c r="G43" i="5"/>
  <c r="G56" i="5" s="1"/>
  <c r="F51" i="8" l="1"/>
  <c r="K14" i="35"/>
  <c r="K15" i="35" s="1"/>
  <c r="I15" i="35"/>
  <c r="D6" i="22"/>
  <c r="D128" i="35"/>
  <c r="E38" i="6"/>
  <c r="E45" i="6" s="1"/>
  <c r="F79" i="14"/>
  <c r="E242" i="14"/>
  <c r="E264" i="14"/>
  <c r="F262" i="14"/>
  <c r="K23" i="22"/>
  <c r="L23" i="22" s="1"/>
  <c r="I71" i="53"/>
  <c r="H37" i="5"/>
  <c r="H39" i="5" s="1"/>
  <c r="I69" i="53" s="1"/>
  <c r="E35" i="5"/>
  <c r="E28" i="6"/>
  <c r="J65" i="53"/>
  <c r="G55" i="6" s="1"/>
  <c r="F49" i="6"/>
  <c r="F60" i="8"/>
  <c r="I37" i="5"/>
  <c r="G60" i="8"/>
  <c r="F24" i="6"/>
  <c r="F30" i="6" s="1"/>
  <c r="L31" i="46"/>
  <c r="L39" i="46" s="1"/>
  <c r="F144" i="46"/>
  <c r="H14" i="35"/>
  <c r="D178" i="53"/>
  <c r="D196" i="53" s="1"/>
  <c r="E36" i="9"/>
  <c r="J42" i="22"/>
  <c r="L42" i="22" s="1"/>
  <c r="L39" i="22"/>
  <c r="E469" i="10"/>
  <c r="E13" i="6"/>
  <c r="K16" i="22"/>
  <c r="L16" i="22" s="1"/>
  <c r="E158" i="10"/>
  <c r="E15" i="5"/>
  <c r="I53" i="7"/>
  <c r="I54" i="7" s="1"/>
  <c r="H46" i="53"/>
  <c r="J46" i="53" s="1"/>
  <c r="I65" i="53" s="1"/>
  <c r="J45" i="53"/>
  <c r="F25" i="22"/>
  <c r="J14" i="35" l="1"/>
  <c r="J15" i="35" s="1"/>
  <c r="H15" i="35"/>
  <c r="E483" i="10"/>
  <c r="E18" i="9"/>
  <c r="E39" i="6"/>
  <c r="E22" i="6"/>
  <c r="E15" i="6"/>
  <c r="E46" i="6"/>
  <c r="I39" i="5"/>
  <c r="G36" i="7" s="1"/>
  <c r="J53" i="7"/>
  <c r="J54" i="7" s="1"/>
  <c r="F55" i="6"/>
  <c r="G17" i="7"/>
  <c r="K17" i="7" s="1"/>
  <c r="H43" i="5"/>
  <c r="H56" i="5" s="1"/>
  <c r="E14" i="6"/>
  <c r="G42" i="46"/>
  <c r="G60" i="46" s="1"/>
  <c r="E17" i="46"/>
  <c r="E189" i="10"/>
  <c r="E16" i="5"/>
  <c r="I43" i="5" l="1"/>
  <c r="I56" i="5" s="1"/>
  <c r="J69" i="53"/>
  <c r="K36" i="7"/>
  <c r="K43" i="7" s="1"/>
  <c r="G45" i="7"/>
  <c r="G54" i="6" s="1"/>
  <c r="H50" i="7" s="1"/>
  <c r="H51" i="7" s="1"/>
  <c r="G43" i="7"/>
  <c r="E22" i="5"/>
  <c r="E199" i="10"/>
  <c r="J85" i="53" l="1"/>
  <c r="H28" i="8" s="1"/>
  <c r="K45" i="7"/>
  <c r="G12" i="7"/>
  <c r="G16" i="7" s="1"/>
  <c r="G24" i="7" s="1"/>
  <c r="G57" i="6"/>
  <c r="F557" i="10"/>
  <c r="E20" i="8"/>
  <c r="E17" i="5"/>
  <c r="K12" i="7" l="1"/>
  <c r="K16" i="7" s="1"/>
  <c r="M85" i="53"/>
  <c r="G26" i="7"/>
  <c r="F54" i="6" s="1"/>
  <c r="H53" i="7" s="1"/>
  <c r="H54" i="7" s="1"/>
  <c r="M418" i="10"/>
  <c r="K24" i="7" l="1"/>
  <c r="K26" i="7" s="1"/>
  <c r="F57" i="6"/>
  <c r="K431" i="10"/>
  <c r="K416" i="10" l="1"/>
  <c r="K418" i="10" s="1"/>
  <c r="M24" i="7"/>
  <c r="M424" i="10"/>
  <c r="G11" i="6"/>
  <c r="G17" i="6" s="1"/>
  <c r="G31" i="6" s="1"/>
  <c r="G51" i="6" s="1"/>
  <c r="G61" i="6" s="1"/>
  <c r="J34" i="22" l="1"/>
  <c r="M74" i="35"/>
  <c r="L74" i="35" s="1"/>
  <c r="K424" i="10"/>
  <c r="P424" i="10" s="1"/>
  <c r="F11" i="6"/>
  <c r="F17" i="6" s="1"/>
  <c r="F31" i="6" s="1"/>
  <c r="F51" i="6" s="1"/>
  <c r="N24" i="7" s="1"/>
  <c r="N84" i="35"/>
  <c r="I78" i="53" l="1"/>
  <c r="I85" i="53" s="1"/>
  <c r="H29" i="8" s="1"/>
  <c r="M84" i="35"/>
  <c r="M67" i="35"/>
  <c r="L67" i="35" s="1"/>
  <c r="J15" i="22"/>
  <c r="J17" i="22" s="1"/>
  <c r="F61" i="6"/>
  <c r="K34" i="22"/>
  <c r="K36" i="22" s="1"/>
  <c r="K44" i="22" s="1"/>
  <c r="J36" i="22"/>
  <c r="L85" i="53" l="1"/>
  <c r="K15" i="22"/>
  <c r="L15" i="22" s="1"/>
  <c r="J25" i="22"/>
  <c r="L34" i="22"/>
  <c r="J44" i="22"/>
  <c r="L44" i="22" s="1"/>
  <c r="L36" i="22"/>
  <c r="K17" i="22" l="1"/>
  <c r="K25" i="22" s="1"/>
  <c r="L25" i="22" s="1"/>
  <c r="L17"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Mary-Ann Gong</author>
  </authors>
  <commentList>
    <comment ref="F118" authorId="0" shapeId="0" xr:uid="{00000000-0006-0000-0D00-000001000000}">
      <text>
        <r>
          <rPr>
            <b/>
            <sz val="8"/>
            <color indexed="81"/>
            <rFont val="Tahoma"/>
            <family val="2"/>
          </rPr>
          <t>Includes:
Developer contributions as cash or non-monetary assets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Jeff Tongs</author>
  </authors>
  <commentList>
    <comment ref="B73" authorId="0" shapeId="0" xr:uid="{00000000-0006-0000-1700-000001000000}">
      <text>
        <r>
          <rPr>
            <b/>
            <sz val="9"/>
            <color indexed="81"/>
            <rFont val="Tahoma"/>
            <family val="2"/>
          </rPr>
          <t>Section 84 - Required to be in Financial Statements</t>
        </r>
      </text>
    </comment>
  </commentList>
</comments>
</file>

<file path=xl/sharedStrings.xml><?xml version="1.0" encoding="utf-8"?>
<sst xmlns="http://schemas.openxmlformats.org/spreadsheetml/2006/main" count="3600" uniqueCount="2071">
  <si>
    <t>Net gain/(loss) on disposal of property, infrastructure, plant and equipment</t>
  </si>
  <si>
    <t>Proceeds of sale</t>
  </si>
  <si>
    <t>Write down value  of assets disposed</t>
  </si>
  <si>
    <t>36(a)</t>
  </si>
  <si>
    <t>Basis of accounting</t>
  </si>
  <si>
    <t>Credit risk</t>
  </si>
  <si>
    <t>Liquidity risk</t>
  </si>
  <si>
    <t>Functions/Activities of the Council</t>
  </si>
  <si>
    <t>Total 
Expenditure</t>
  </si>
  <si>
    <t>Total 
Revenue</t>
  </si>
  <si>
    <t>Waste Management</t>
  </si>
  <si>
    <t>Planning Services</t>
  </si>
  <si>
    <t>Building control</t>
  </si>
  <si>
    <t>Governance and administration</t>
  </si>
  <si>
    <t>Roads, streets and bridges</t>
  </si>
  <si>
    <t>Operation and maintenance of open or deep drainage systems in urban areas, including the lining of piping of creeks but excludes drainage associated with road works, flood mitigation and agriculture.</t>
  </si>
  <si>
    <t>Collection, handling, processing and disposal of all waste materials.</t>
  </si>
  <si>
    <t>Environmental Health/Environmental Management</t>
  </si>
  <si>
    <t>Environmental Health includes disease control, food surveillance, public-use building standards, health education and promotion, water quality, workplace safety and cemeteries.</t>
  </si>
  <si>
    <t>Environmental management includes strategies and programs for the protection of the environment and regulations of activities affecting the environment.</t>
  </si>
  <si>
    <t>Administration of the town planning scheme, subdivisions and urban and rural renewal programs.</t>
  </si>
  <si>
    <t>The development and maintenance of building constructions standards.</t>
  </si>
  <si>
    <t>Community amenities</t>
  </si>
  <si>
    <t>Community services</t>
  </si>
  <si>
    <t xml:space="preserve">Recreation facilities </t>
  </si>
  <si>
    <t>Operation and maintenance of sporting facilities (includes swimming pools, active and passive recreation and recreation centres).</t>
  </si>
  <si>
    <t xml:space="preserve">Economic development </t>
  </si>
  <si>
    <t>Maintenance and marketing of tourist facilities, property development and operation of caravan parks.</t>
  </si>
  <si>
    <t>Rates and charges and work not attributed elsewhere.</t>
  </si>
  <si>
    <t>Interest-bearing loans and borrowings</t>
  </si>
  <si>
    <t>Total Equity</t>
  </si>
  <si>
    <t>Inventories held for sale</t>
  </si>
  <si>
    <t>Trust funds and deposits</t>
  </si>
  <si>
    <t xml:space="preserve">Investment revenue from water corporation </t>
  </si>
  <si>
    <t>Financial guarantees</t>
  </si>
  <si>
    <t>Guarantees for loans to other entities</t>
  </si>
  <si>
    <t xml:space="preserve">   Notes to the Financial Report</t>
  </si>
  <si>
    <t>Fund</t>
  </si>
  <si>
    <t>Accumulation funds</t>
  </si>
  <si>
    <t>&lt;&gt; %</t>
  </si>
  <si>
    <t>Bank overdraft</t>
  </si>
  <si>
    <t>(insert other relevant items)</t>
  </si>
  <si>
    <t>Rates debtors</t>
  </si>
  <si>
    <t>7, 132</t>
  </si>
  <si>
    <t>Cash and cash equivalents</t>
  </si>
  <si>
    <t>Trade and other receivables</t>
  </si>
  <si>
    <t>Non-current assets classified as held for sale</t>
  </si>
  <si>
    <t>Council's share of reserves at start of year</t>
  </si>
  <si>
    <t>Carrying value of investment at start of year</t>
  </si>
  <si>
    <t>Share of asset revaluation</t>
  </si>
  <si>
    <t>Distributions received</t>
  </si>
  <si>
    <t>Operating commitments</t>
  </si>
  <si>
    <t>Capital commitments</t>
  </si>
  <si>
    <t>Council's share of contingent liabilities and contingent assets</t>
  </si>
  <si>
    <t>(d)</t>
  </si>
  <si>
    <t>(e)</t>
  </si>
  <si>
    <t>The purpose of the Council is to:</t>
  </si>
  <si>
    <t xml:space="preserve">  -  &lt;&gt; waste management group </t>
  </si>
  <si>
    <t xml:space="preserve">Cash flows from financing activities     </t>
  </si>
  <si>
    <t>101, 128</t>
  </si>
  <si>
    <t>101, 138</t>
  </si>
  <si>
    <t>Profit</t>
  </si>
  <si>
    <t>Financial assets:</t>
  </si>
  <si>
    <t>Financial liabilities:</t>
  </si>
  <si>
    <t>&lt;Provide details&gt;</t>
  </si>
  <si>
    <t>$'000</t>
  </si>
  <si>
    <t>Statement of Financial Position</t>
  </si>
  <si>
    <t>Statement of Cash Flows</t>
  </si>
  <si>
    <t>The above statement should be read in conjunction with the accompanying notes.</t>
  </si>
  <si>
    <t>The above statement should be read with the accompanying notes.</t>
  </si>
  <si>
    <t>Actual</t>
  </si>
  <si>
    <t>Budget</t>
  </si>
  <si>
    <t>Statutory fees and fines</t>
  </si>
  <si>
    <t>Total Land</t>
  </si>
  <si>
    <t>Cash at bank</t>
  </si>
  <si>
    <t>Table of Contents</t>
  </si>
  <si>
    <t>Impairment of assets</t>
  </si>
  <si>
    <t>Note 10</t>
  </si>
  <si>
    <t>Financial Statements</t>
  </si>
  <si>
    <t>Notes to Financial Statements</t>
  </si>
  <si>
    <t>Depreciation and amortisation</t>
  </si>
  <si>
    <t>Investments in associates</t>
  </si>
  <si>
    <t>Materials and services</t>
  </si>
  <si>
    <t>Acquisition of assets</t>
  </si>
  <si>
    <t>Contributions - non-monetary assets</t>
  </si>
  <si>
    <t>$ '000</t>
  </si>
  <si>
    <t>(c) Other reserves</t>
  </si>
  <si>
    <t xml:space="preserve">Total Reserves </t>
  </si>
  <si>
    <t>Total non-cash financing and investing activities</t>
  </si>
  <si>
    <t>('1stPAGE (2)','Background' 'Merge Details', 'Cover', 'Checklist' 'Table of Contents' ).</t>
  </si>
  <si>
    <t>Current assets</t>
  </si>
  <si>
    <t>Council's share of accumulated surplus(deficit)</t>
  </si>
  <si>
    <t>Council's share of accumulated surplus(deficit) at end of year</t>
  </si>
  <si>
    <t>Council's share of accumulated surplus(deficit) at start of year</t>
  </si>
  <si>
    <t>Share of surplus(deficit) for year</t>
  </si>
  <si>
    <t>(b)</t>
  </si>
  <si>
    <t>(c)</t>
  </si>
  <si>
    <t>Land</t>
  </si>
  <si>
    <t>Buildings</t>
  </si>
  <si>
    <t>Infrastructure</t>
  </si>
  <si>
    <t>Software</t>
  </si>
  <si>
    <t>Parking infringement system</t>
  </si>
  <si>
    <t>Aged care</t>
  </si>
  <si>
    <t>Other receipts (inclusive of GST)</t>
  </si>
  <si>
    <t>Financing arrangements</t>
  </si>
  <si>
    <t>Non-cash financing and investing activities</t>
  </si>
  <si>
    <t>Revaluation</t>
  </si>
  <si>
    <t>Other</t>
  </si>
  <si>
    <t>Total</t>
  </si>
  <si>
    <t>Inflows/</t>
  </si>
  <si>
    <t>(Outflows)</t>
  </si>
  <si>
    <t>Aggregate net fair value</t>
  </si>
  <si>
    <t>Employee benefits</t>
  </si>
  <si>
    <t>Grants (inclusive of GST)</t>
  </si>
  <si>
    <t>LGA1993</t>
  </si>
  <si>
    <t>Investment revenue from water corporation</t>
  </si>
  <si>
    <t>Interest rate risk refers to the risk that the value of a financial instrument or cash flows associated with the instrument will fluctuate due to changes in market interest rates. Interest rate risk arises from interest  bearing financial assets and liabilities that we use. Non derivative interest bearing assets are predominantly short term liquid assets. Our interest rate liability risk arises primarily from long term loans and borrowings at fixed rates which exposes us to fair value interest rate risk.</t>
  </si>
  <si>
    <t>Our loan borrowings are sourced from major Australian banks by a tender process. Finance leases are sourced from major Australian financial institutions. Overdrafts are arranged with major Australian banks. We manage interest rate risk on our net debt portfolio by:</t>
  </si>
  <si>
    <t>infringement</t>
  </si>
  <si>
    <t>system</t>
  </si>
  <si>
    <t>Gross carrying amount</t>
  </si>
  <si>
    <t>Additions from internal developments</t>
  </si>
  <si>
    <t>Accumulated amortisation and impairment</t>
  </si>
  <si>
    <t>Amortisation expense</t>
  </si>
  <si>
    <t xml:space="preserve">bed </t>
  </si>
  <si>
    <t>The following assumptions were adopted in measuring the present value of employee benefits:</t>
  </si>
  <si>
    <t xml:space="preserve">$ '000       </t>
  </si>
  <si>
    <t>Transfers (to) from reserves</t>
  </si>
  <si>
    <t>Plant and Equipment</t>
  </si>
  <si>
    <t>Total buildings</t>
  </si>
  <si>
    <t>Total land</t>
  </si>
  <si>
    <t>Total property</t>
  </si>
  <si>
    <t>Fees - ticket machines</t>
  </si>
  <si>
    <t xml:space="preserve">76(c)    </t>
  </si>
  <si>
    <t>Environmental health</t>
  </si>
  <si>
    <t>Planning services</t>
  </si>
  <si>
    <t>Recreation facilities</t>
  </si>
  <si>
    <t>Economic development</t>
  </si>
  <si>
    <t>Other - not attributable</t>
  </si>
  <si>
    <t>Operation and maintenance of housing for aged persons and persons of limited means, Civic Centre, Council halls (excluding indoor sports complexes).</t>
  </si>
  <si>
    <t>Competitive neutrality costs</t>
  </si>
  <si>
    <t>Level 2</t>
  </si>
  <si>
    <t>Assets held for sale</t>
  </si>
  <si>
    <t>Trade payables</t>
  </si>
  <si>
    <t>(a) Employee benefits</t>
  </si>
  <si>
    <t>Proceeds from sale of investment property</t>
  </si>
  <si>
    <t>Fair value adjustments</t>
  </si>
  <si>
    <t>Fair value adjustments for investment property</t>
  </si>
  <si>
    <t xml:space="preserve">Cash and cash equivalents at the end of the financial year     </t>
  </si>
  <si>
    <t>The risks associated with our main financial instruments and our policies for minimising these risks are detailed below.</t>
  </si>
  <si>
    <t>Market risk</t>
  </si>
  <si>
    <t>Interest rate risk</t>
  </si>
  <si>
    <t>Provisions</t>
  </si>
  <si>
    <t>(i)</t>
  </si>
  <si>
    <t>Works in progress</t>
  </si>
  <si>
    <t>Borrowings - secured</t>
  </si>
  <si>
    <t xml:space="preserve">Buildings </t>
  </si>
  <si>
    <t>Loans and advances to community organisations</t>
  </si>
  <si>
    <t>Net GST receivable</t>
  </si>
  <si>
    <t>Net GST payable</t>
  </si>
  <si>
    <t>Total current assets</t>
  </si>
  <si>
    <t>Non-current assets</t>
  </si>
  <si>
    <t>Total non-current assets</t>
  </si>
  <si>
    <t>Liabilities</t>
  </si>
  <si>
    <t>Total current liabilities</t>
  </si>
  <si>
    <t>Non-current liabilities</t>
  </si>
  <si>
    <t>Total non-current liabilities</t>
  </si>
  <si>
    <t>Net Assets</t>
  </si>
  <si>
    <t>Equity</t>
  </si>
  <si>
    <t>Cash flows from operating activities</t>
  </si>
  <si>
    <t>Aus40.1</t>
  </si>
  <si>
    <t>101 (5)</t>
  </si>
  <si>
    <t>68(l)</t>
  </si>
  <si>
    <t>101 (108)</t>
  </si>
  <si>
    <t>20(a)(ii)</t>
  </si>
  <si>
    <t>21, 16</t>
  </si>
  <si>
    <t>21, 17</t>
  </si>
  <si>
    <t>126(a)</t>
  </si>
  <si>
    <t>126(b)</t>
  </si>
  <si>
    <t>28, 29</t>
  </si>
  <si>
    <t>116 (138)</t>
  </si>
  <si>
    <t>43 (74)</t>
  </si>
  <si>
    <t>76(c)</t>
  </si>
  <si>
    <t>118(a)</t>
  </si>
  <si>
    <t>26(b)</t>
  </si>
  <si>
    <t>73(a)</t>
  </si>
  <si>
    <t>Finance costs</t>
  </si>
  <si>
    <t>Proceeds from interest bearing loans and borrowings</t>
  </si>
  <si>
    <t>Repayment of interest bearing loans and borrowings</t>
  </si>
  <si>
    <t>Share of other comprehensive income of associates and joint ventures accounted for by the equity method</t>
  </si>
  <si>
    <t>Land under roads</t>
  </si>
  <si>
    <t xml:space="preserve">(b) </t>
  </si>
  <si>
    <t>Current liabilities</t>
  </si>
  <si>
    <t>Cash and cash equivalents at the beginning of the financial year</t>
  </si>
  <si>
    <t>Significant Business Activities</t>
  </si>
  <si>
    <t>Commonwealth Government - roads to recovery</t>
  </si>
  <si>
    <t>Community health</t>
  </si>
  <si>
    <t>Family and children</t>
  </si>
  <si>
    <t>Home help/linkages</t>
  </si>
  <si>
    <t>Senior citizen centres</t>
  </si>
  <si>
    <t>Transport</t>
  </si>
  <si>
    <t>Recreation</t>
  </si>
  <si>
    <t>Local government improvement incentives</t>
  </si>
  <si>
    <t>Commonwealth Government - bridges</t>
  </si>
  <si>
    <t>Total investment revenue from water corporation</t>
  </si>
  <si>
    <t>Total investment in water corporation</t>
  </si>
  <si>
    <t xml:space="preserve"> Total financial liabilities</t>
  </si>
  <si>
    <t xml:space="preserve"> - we have a policy for establishing credit limits for the entities we deal with; </t>
  </si>
  <si>
    <t xml:space="preserve"> - we may require collateral where appropriate; and</t>
  </si>
  <si>
    <t>ANNUAL FINANCIAL REPORT</t>
  </si>
  <si>
    <t>Land improvements</t>
  </si>
  <si>
    <t>&lt;&gt; years</t>
  </si>
  <si>
    <t>Later than five years</t>
  </si>
  <si>
    <t xml:space="preserve">(i)  </t>
  </si>
  <si>
    <t>Councillors</t>
  </si>
  <si>
    <t>(a)</t>
  </si>
  <si>
    <t>The maturity profile for Council's borrowings is:</t>
  </si>
  <si>
    <t>Reference</t>
  </si>
  <si>
    <t>Para</t>
  </si>
  <si>
    <t>Statement of Changes in Equity</t>
  </si>
  <si>
    <t>Note 1</t>
  </si>
  <si>
    <t>Note 2</t>
  </si>
  <si>
    <t>Note 3</t>
  </si>
  <si>
    <t>Total statutory fees and fines</t>
  </si>
  <si>
    <t>Total user fees</t>
  </si>
  <si>
    <t>Other income</t>
  </si>
  <si>
    <t>General Manager</t>
  </si>
  <si>
    <t>31(a)</t>
  </si>
  <si>
    <t>35(c)</t>
  </si>
  <si>
    <t>35(b)(iii)</t>
  </si>
  <si>
    <t>75(f)(i)</t>
  </si>
  <si>
    <t>118(d)</t>
  </si>
  <si>
    <t>37(b)</t>
  </si>
  <si>
    <t>40(a), (b)</t>
  </si>
  <si>
    <t>20(e)</t>
  </si>
  <si>
    <t>Aus36.1(b)</t>
  </si>
  <si>
    <t>73(d)</t>
  </si>
  <si>
    <t xml:space="preserve">73(d), </t>
  </si>
  <si>
    <t>74(b)</t>
  </si>
  <si>
    <t>73(e)(i)-(ix)</t>
  </si>
  <si>
    <t>76(a)-(g)</t>
  </si>
  <si>
    <t>84(a)</t>
  </si>
  <si>
    <t>84(b)</t>
  </si>
  <si>
    <t>84(c)</t>
  </si>
  <si>
    <t>84(e)</t>
  </si>
  <si>
    <t>39(a)</t>
  </si>
  <si>
    <t>50(a)</t>
  </si>
  <si>
    <t>34(a), 39(a)</t>
  </si>
  <si>
    <t>34(a)</t>
  </si>
  <si>
    <t>AASB 137</t>
  </si>
  <si>
    <t>COMMENT</t>
  </si>
  <si>
    <t>Investments in associates accounted for using the equity method</t>
  </si>
  <si>
    <t>Trade and other payables</t>
  </si>
  <si>
    <t>Impairment losses are recognised in the statement of comprehensive income under other expenses.</t>
  </si>
  <si>
    <t>Reversals of impairment losses are recognised in the statement of comprehensive income under other revenue.</t>
  </si>
  <si>
    <t>(c) Other Provisions</t>
  </si>
  <si>
    <t>Closing balance</t>
  </si>
  <si>
    <t>Investments and other financial assets</t>
  </si>
  <si>
    <t>Total contractual financial assets</t>
  </si>
  <si>
    <t>(AAA credit rating)</t>
  </si>
  <si>
    <t>(BBBB credit rating)</t>
  </si>
  <si>
    <t>Government agencies</t>
  </si>
  <si>
    <t>(min BBB credit rating)</t>
  </si>
  <si>
    <t>[This table is best practice disclosure. Entities are advised to follow this to the extent practicable. Where it is impractical to disclose credit ratings, these can be omitted and an entity can simply disclose creditors using categories that fit entity’s own creditor profiles]</t>
  </si>
  <si>
    <t>In the application of Australian Accounting Standards, Council is required to make judgements, estimates and assumptions about carrying values of assets and liabilities that are not readily apparent from other sources. The estimates and associated assumptions are based on historical experience and various other factors that are believed to be reasonable under the circumstances, the results of which form the basis of making the judgements. Actual results may differ from these estimates.</t>
  </si>
  <si>
    <t>The estimates and underlying assumptions are reviewed on an ongoing basis. Revisions to accounting estimates are recognised in the period in which the estimate is revised if the revision affects only that period or in the period of the revision and future periods if the revision affects both current and future periods.</t>
  </si>
  <si>
    <t>If changes to assumptions have been made that will result in material adjustments to assets and liabilities in the next reporting period, details should be disclosed either in this note, or in the relevant asset or liability note</t>
  </si>
  <si>
    <t>Leasehold improvements</t>
  </si>
  <si>
    <t>Waste management</t>
  </si>
  <si>
    <t>Rates and charges</t>
  </si>
  <si>
    <t>User fees</t>
  </si>
  <si>
    <t>Repayment of loans and advances from community organisations</t>
  </si>
  <si>
    <t>Total liabilities</t>
  </si>
  <si>
    <t>Total assets</t>
  </si>
  <si>
    <t>Roads</t>
  </si>
  <si>
    <t>Interest on rates</t>
  </si>
  <si>
    <t>Recognition and measurement of assets</t>
  </si>
  <si>
    <t>Financial Instruments</t>
  </si>
  <si>
    <t>-</t>
  </si>
  <si>
    <t>Summary of grants</t>
  </si>
  <si>
    <t>Federally funded grants</t>
  </si>
  <si>
    <t>State funded grants</t>
  </si>
  <si>
    <t>Others</t>
  </si>
  <si>
    <t>Dividends</t>
  </si>
  <si>
    <t>Other refundable deposits</t>
  </si>
  <si>
    <t>Annual leave</t>
  </si>
  <si>
    <t>Long service leave</t>
  </si>
  <si>
    <t>Change in assets and liabilities:</t>
  </si>
  <si>
    <t>Less bank overdraft</t>
  </si>
  <si>
    <t>Used facilities</t>
  </si>
  <si>
    <t>Unused facilities</t>
  </si>
  <si>
    <t>Council has a clearly defined process and timetable for reconciling and finalising the trial balance, completing draft financial statements, submitting financial statements to the auditor, completion of the audit, submitting the financial statements to the audit (or equivalent) committee for review and approval and signing of the "Certification of the Financial Report".</t>
  </si>
  <si>
    <t>Revenues, expenses and assets are recognised net of the amount of GST, except where the amount of GST incurred is not recoverable from the Australian Tax Office. In these circumstances the GST is recognised as part of the cost of acquisition of the asset or as part of an item of the expense. Receivables and payables in the balance sheet are shown inclusive of GST.</t>
  </si>
  <si>
    <t>Inventories held for distribution</t>
  </si>
  <si>
    <t>AASB 7</t>
  </si>
  <si>
    <t>Infringements and costs</t>
  </si>
  <si>
    <t>Parking infringement system developed in-house</t>
  </si>
  <si>
    <t>Certification of the Financial Report</t>
  </si>
  <si>
    <t>Note</t>
  </si>
  <si>
    <t>Rates</t>
  </si>
  <si>
    <t>Act</t>
  </si>
  <si>
    <t>Rate used to capitalise finance costs</t>
  </si>
  <si>
    <t>Right click on the name of this sheet and click 'Select All Sheets'.</t>
  </si>
  <si>
    <t xml:space="preserve">Hold down Control key and deselect any worksheets you do not wish to be included in the numbering, </t>
  </si>
  <si>
    <t>File &gt; Print &gt; ensure correct printer is selected and click PRINT.</t>
  </si>
  <si>
    <t>Less accumulated amortisation</t>
  </si>
  <si>
    <t>Town planning fees</t>
  </si>
  <si>
    <t>The table below discloses the impact on net operating result and equity for each category of financial instruments held by Council at year-end, if the above movements were to occur.</t>
  </si>
  <si>
    <t>84(2)(b)</t>
  </si>
  <si>
    <t>84(3)</t>
  </si>
  <si>
    <t>84(2)(d)</t>
  </si>
  <si>
    <t>In the determination of whether an asset or liability is current or non-current, consideration is given to the time when each asset or liability is expected to be settled.  The asset or liability is classified as current if it is expected to be settled within the next twelve months, being Council's operational cycle, or if Council does not have an unconditional right to defer settlement of a liability for at least 12 months after the reporting date.</t>
  </si>
  <si>
    <t>Floating interest
 rate</t>
  </si>
  <si>
    <t>Parking</t>
  </si>
  <si>
    <t>Financial Report</t>
  </si>
  <si>
    <t>Notes to the Financial Report</t>
  </si>
  <si>
    <t>Personnel responsible for preparing the Council's statutory financial report should ensure that, 
as a minimum, the following steps are followed in preparing the financial statements.</t>
  </si>
  <si>
    <t>Decrease/(increase) in other assets</t>
  </si>
  <si>
    <t>Decrease/(increase) in trade and other receivables</t>
  </si>
  <si>
    <t>Decrease/(increase) in inventories</t>
  </si>
  <si>
    <t>Increase/(decrease) in other liabilities</t>
  </si>
  <si>
    <t>Increase/(decrease) in provisions</t>
  </si>
  <si>
    <t xml:space="preserve">Council is presently involved in several confidential legal matters, which are being conducted through Council's solicitors.  </t>
  </si>
  <si>
    <t xml:space="preserve"> - we only invest surplus funds with financial institutions which have a recognised credit rating specified in our Investment policy.</t>
  </si>
  <si>
    <t>Impairment of debts</t>
  </si>
  <si>
    <t>Capital grants (inclusive of GST)</t>
  </si>
  <si>
    <t>Cash flows are presented in the Statement of Cash Flows on a gross basis, except for the GST component of investing and financing activities, which are disclosed as operating cash flows.</t>
  </si>
  <si>
    <t>Capital grants received specifically for new or upgraded assets</t>
  </si>
  <si>
    <t>Market risk is the risk that the fair value or future cash flows of our financial instruments will fluctuate because of changes in market prices. Council's exposures to market risk are primarily through interest rate risk with only insignificant exposure to other price risks and no exposure to foreign currency risk. Components of market risk to which we are exposed are discussed below.</t>
  </si>
  <si>
    <t>Balance at beginning of the financial year</t>
  </si>
  <si>
    <t>Net cash provided by (used in) investing activities</t>
  </si>
  <si>
    <t>Tender deposits</t>
  </si>
  <si>
    <t>Reconciliation of cash and cash equivalents</t>
  </si>
  <si>
    <t>Investment property</t>
  </si>
  <si>
    <t xml:space="preserve">Unless otherwise stated, all accounting policies are consistent with those applied in the prior year.  Where appropriate, comparative figures have been amended to accord with current presentation, and disclosure has been made of any material changes to comparatives. </t>
  </si>
  <si>
    <t>Balance at beginning of financial year</t>
  </si>
  <si>
    <t>Acquisitions</t>
  </si>
  <si>
    <t>Disposals</t>
  </si>
  <si>
    <t>Payments for investment property</t>
  </si>
  <si>
    <t>Straight line depreciation is charged based on the residual useful life as determined each year.</t>
  </si>
  <si>
    <t>(f)</t>
  </si>
  <si>
    <t>Council Name</t>
  </si>
  <si>
    <t>82(c)</t>
  </si>
  <si>
    <t>Software developed in-house</t>
  </si>
  <si>
    <t>Total Works in progress</t>
  </si>
  <si>
    <t>PRINTING INSTRUCTIONS</t>
  </si>
  <si>
    <t>Non-current</t>
  </si>
  <si>
    <t>Reconciliation of cash flows from operating activities to surplus (deficit)</t>
  </si>
  <si>
    <t>Special committees and other activities</t>
  </si>
  <si>
    <t>Transfers</t>
  </si>
  <si>
    <t xml:space="preserve"> Certification of the Financial Report</t>
  </si>
  <si>
    <t>Trades and other receivables</t>
  </si>
  <si>
    <t>Government and administration</t>
  </si>
  <si>
    <t>&lt;insert here&gt;</t>
  </si>
  <si>
    <t xml:space="preserve">  &lt;List relevant assets and liabilities eg site restoration costs&gt;</t>
  </si>
  <si>
    <t xml:space="preserve"> 101, 116</t>
  </si>
  <si>
    <t>Plant and equipment maintenance</t>
  </si>
  <si>
    <t>Utilities</t>
  </si>
  <si>
    <t>Consultants</t>
  </si>
  <si>
    <t>Total works in progress</t>
  </si>
  <si>
    <t>Defined benefits fund</t>
  </si>
  <si>
    <t xml:space="preserve"> - ensuring access to diverse sources of funding;</t>
  </si>
  <si>
    <t>Annual leave and long service leave</t>
  </si>
  <si>
    <t>Parking fine debtors</t>
  </si>
  <si>
    <t>Balance at end of financial year</t>
  </si>
  <si>
    <t>Drainage</t>
  </si>
  <si>
    <t>As these matters are yet to be finalised, and the financial outcomes are unable to be reliably estimated, no allowance for these contingencies has been made in the financial report.</t>
  </si>
  <si>
    <t>Fixed interest maturing in:</t>
  </si>
  <si>
    <t>Financial assets</t>
  </si>
  <si>
    <t>Weighted average interest rate</t>
  </si>
  <si>
    <t>Financial liabilities</t>
  </si>
  <si>
    <t>Net financial assets (liabilities)</t>
  </si>
  <si>
    <t>The aggregate net fair values of financial assets and financial liabilities, both recognised and unrecognised, at balance date are as follows:</t>
  </si>
  <si>
    <t>Workers compensation</t>
  </si>
  <si>
    <t>Ageing of Trade and Other Receivables</t>
  </si>
  <si>
    <t>Current (not yet due)</t>
  </si>
  <si>
    <t>Past due by up to 30 days</t>
  </si>
  <si>
    <t>Past due between 31 and 180 days</t>
  </si>
  <si>
    <t>Past due between 181 and 365 days</t>
  </si>
  <si>
    <t>Past due by more than 1 year</t>
  </si>
  <si>
    <t>Total Trade &amp; Other Receivables</t>
  </si>
  <si>
    <t>Ageing of individually impaired Trade and Other Receivables</t>
  </si>
  <si>
    <t>The ageing of Trade and Other Receivables that have been individually determined as impaired at reporting date was:</t>
  </si>
  <si>
    <t>Liquidity risk includes the risk that, as a result of our operational liquidity requirements:</t>
  </si>
  <si>
    <t xml:space="preserve"> - we will not have sufficient funds to settle a transaction on the date;</t>
  </si>
  <si>
    <t xml:space="preserve"> - we will be forced to sell financial assets at a value which is less than what they are worth; or</t>
  </si>
  <si>
    <t xml:space="preserve"> - we may be unable to settle or recover a financial assets at all.</t>
  </si>
  <si>
    <t>To help reduce these risks we:</t>
  </si>
  <si>
    <t xml:space="preserve"> - have a liquidity policy which targets a minimum and average level of cash and cash equivalents to be maintained;</t>
  </si>
  <si>
    <t xml:space="preserve"> - have readily accessible standby facilities and other funding arrangements in place;</t>
  </si>
  <si>
    <t>Interest is recognised progressively as it is earned.</t>
  </si>
  <si>
    <t>Heritage plant and equipment</t>
  </si>
  <si>
    <t>Leased plant and equipment</t>
  </si>
  <si>
    <t>Off street car parks</t>
  </si>
  <si>
    <t>&lt;list other matters where appropriate&gt;</t>
  </si>
  <si>
    <t>All balance sheet accounts have been fully reconciled and are supported by appropriate schedules and/or reports which agree to the balance of the account per the final trial balance.  (Supporting documentation generally constitutes a schedule of the balances making up the total of the asset, liability or reserve account such as an accounts receivable trial balance, asset register or leave liability report by employee.  A reconciliation of the movement in an account during a given period, such as the current year, or last month, does not constitute appropriate supporting documentation.)  Separate and specific supporting documentation must be provided for disclosures not sourced directly from the trial balance such as cash flow disclosures, lease liabilities, capital commitments, superannuation etc.</t>
  </si>
  <si>
    <r>
      <t xml:space="preserve">Investment of surplus funds is made with approved financial institutions under the </t>
    </r>
    <r>
      <rPr>
        <i/>
        <sz val="11.5"/>
        <rFont val="Arial Narrow"/>
        <family val="2"/>
      </rPr>
      <t>Local Government Act 1993</t>
    </r>
    <r>
      <rPr>
        <sz val="11.5"/>
        <rFont val="Arial Narrow"/>
        <family val="2"/>
      </rPr>
      <t>. We manage interest rate risk by adopting an investment policy that ensures:</t>
    </r>
  </si>
  <si>
    <t>Homeless support</t>
  </si>
  <si>
    <t>Investments in associates accounted for by the equity method are:</t>
  </si>
  <si>
    <t>Distributions for the year</t>
  </si>
  <si>
    <t>Less accumulated depreciation</t>
  </si>
  <si>
    <t>Accrued expenses</t>
  </si>
  <si>
    <t>Refundable building deposits</t>
  </si>
  <si>
    <t>Refundable contract deposits</t>
  </si>
  <si>
    <t>Refundable tender deposits</t>
  </si>
  <si>
    <t>Refundable civic facilities deposits</t>
  </si>
  <si>
    <t>Retention amounts</t>
  </si>
  <si>
    <t>Judgements and Assumptions</t>
  </si>
  <si>
    <t>Threshold</t>
  </si>
  <si>
    <t>Surplus/
(Deficit)</t>
  </si>
  <si>
    <t>Level 1</t>
  </si>
  <si>
    <t>Level 3</t>
  </si>
  <si>
    <t>Share of net profits/(losses) of associates and joint ventures accounted for by the equity method</t>
  </si>
  <si>
    <t>Total contributions</t>
  </si>
  <si>
    <t>Total other income</t>
  </si>
  <si>
    <t>Total employee benefits</t>
  </si>
  <si>
    <t>Total materials and services</t>
  </si>
  <si>
    <t>Total depreciation and amortisation</t>
  </si>
  <si>
    <t>Total finance costs</t>
  </si>
  <si>
    <t>Total other expenses</t>
  </si>
  <si>
    <t>Total cash and cash equivalents</t>
  </si>
  <si>
    <t>Total trade and other receivables</t>
  </si>
  <si>
    <t>Total inventories</t>
  </si>
  <si>
    <t>Total intangible assets</t>
  </si>
  <si>
    <t>Total trade and other payables</t>
  </si>
  <si>
    <t>Total trust funds and deposits</t>
  </si>
  <si>
    <t>Total reconciliation of cash and cash equivalents</t>
  </si>
  <si>
    <t>&lt;list material items&gt;</t>
  </si>
  <si>
    <t>&lt;List items&gt;</t>
  </si>
  <si>
    <t>Discussions are held with the auditor to ensure agreement as to the nature of supporting documentation to be provided, form of documentation (hard and/or soft copy), identification (and issue) of required confirmation and representation letters and timing of provision.</t>
  </si>
  <si>
    <t>Yes</t>
  </si>
  <si>
    <t>No</t>
  </si>
  <si>
    <t>All changes to accounting policies which have resulted in material changes, or will result in material changes in future years, are fully disclosed in the notes to the accounts, including the expected financial impact of the changes</t>
  </si>
  <si>
    <t>&lt;Insert details, including of entities not included in the financial report&gt;</t>
  </si>
  <si>
    <t>Cash flows from investing activities</t>
  </si>
  <si>
    <t>Net cash provided by (used in) financing activities</t>
  </si>
  <si>
    <t>Prepayments</t>
  </si>
  <si>
    <t>Reserves</t>
  </si>
  <si>
    <t xml:space="preserve">Superannuation </t>
  </si>
  <si>
    <t>Other comprehensive income</t>
  </si>
  <si>
    <t>93B</t>
  </si>
  <si>
    <t>Fair value adjustments for financial assets at fair value</t>
  </si>
  <si>
    <t xml:space="preserve">  -  &lt;&gt; other</t>
  </si>
  <si>
    <t>&lt;&gt; other</t>
  </si>
  <si>
    <t>Events occurring after balance date</t>
  </si>
  <si>
    <t>Other financial assets</t>
  </si>
  <si>
    <t>Accumulated surplus</t>
  </si>
  <si>
    <t>Payments to suppliers (inclusive of GST)</t>
  </si>
  <si>
    <t>Period</t>
  </si>
  <si>
    <t>Other Comprehensive Income:</t>
  </si>
  <si>
    <t>Share of other comprehensive income of associates &amp; joint ventures accounted for by the equity method</t>
  </si>
  <si>
    <t xml:space="preserve">Transfers between reserves </t>
  </si>
  <si>
    <t>Total capital grants</t>
  </si>
  <si>
    <t>&lt;Councils should review processes for LUR to ensure it is appropriately brought to account.  Talk to your audit team if necessary&gt;</t>
  </si>
  <si>
    <t>In drafting the financial report, the preparer should always consider the need for additional disclosures to be made in the event of large or significant items or issues arising.  Preparers should be mindful that these model accounts are generic and cannot take into account all possible disclosures that may need to be made.</t>
  </si>
  <si>
    <t>The financial report is based on the current/final trial balance;</t>
  </si>
  <si>
    <t>The preparer has reviewed the financial report thoroughly and can provide an explanation of the reasons for all material movements in balances (revenues, expenses, assets, liabilities and reserves) between the current and prior year (and any material differences between the budget and actual results).</t>
  </si>
  <si>
    <t>Comparatives have been agreed to the previous year's financial report, or where amended have been prepared on the same basis as the current year and if the basis of preparation results in material changes to comparative figures there is disclosure of the change.</t>
  </si>
  <si>
    <t>The asset revaluation reserve was established to capture the movements in asset valuations upon the periodic revaluation of Council's assets.</t>
  </si>
  <si>
    <t>Other infrastructure &lt;insert details&gt;</t>
  </si>
  <si>
    <t xml:space="preserve">Increment </t>
  </si>
  <si>
    <t>Less capitalised borrowing costs on qualifying assets</t>
  </si>
  <si>
    <t>Investment in associates</t>
  </si>
  <si>
    <t>Parking infringement debtors</t>
  </si>
  <si>
    <t>Money market call account</t>
  </si>
  <si>
    <t>Managed funds are held with &lt;&gt; and are represented by:</t>
  </si>
  <si>
    <t>at cost</t>
  </si>
  <si>
    <t>Balance at
beginning of financial year</t>
  </si>
  <si>
    <t>Revaluation
increments (decrements)</t>
  </si>
  <si>
    <t xml:space="preserve">Depreciation and
amortisation </t>
  </si>
  <si>
    <t>Impairment
losses recognised in profit or loss</t>
  </si>
  <si>
    <t>Property</t>
  </si>
  <si>
    <t>Heritage buildings</t>
  </si>
  <si>
    <t>Total Infrastructure</t>
  </si>
  <si>
    <t>Total Property</t>
  </si>
  <si>
    <t>User charges and other fines (inclusive of GST)</t>
  </si>
  <si>
    <t>Other &lt;insert details&gt;</t>
  </si>
  <si>
    <t xml:space="preserve"> - reducing risks of refinancing by managing in accordance with target maturity profiles; and</t>
  </si>
  <si>
    <t xml:space="preserve"> - setting prudential limits on interest repayments as a percentage of rate revenue.</t>
  </si>
  <si>
    <t xml:space="preserve"> - conformity with State and Federal regulations and standards,</t>
  </si>
  <si>
    <t xml:space="preserve"> - capital protection,</t>
  </si>
  <si>
    <t xml:space="preserve"> - appropriate liquidity,</t>
  </si>
  <si>
    <t xml:space="preserve"> - diversification by credit rating, financial institution and investment product,</t>
  </si>
  <si>
    <t xml:space="preserve"> - monitoring of return on investment,</t>
  </si>
  <si>
    <t xml:space="preserve"> - benchmarking of returns and comparison with budget.</t>
  </si>
  <si>
    <t>Maturity will be staggered to provide for interest rate variations and to minimise interest rate risk.</t>
  </si>
  <si>
    <t>Note 4</t>
  </si>
  <si>
    <t>Note 6</t>
  </si>
  <si>
    <t>Note 7</t>
  </si>
  <si>
    <t>Note 8</t>
  </si>
  <si>
    <t>Note 9</t>
  </si>
  <si>
    <r>
      <t>Other infrastructure&lt;</t>
    </r>
    <r>
      <rPr>
        <i/>
        <sz val="11.5"/>
        <rFont val="Arial Narrow"/>
        <family val="2"/>
      </rPr>
      <t>insert details&gt;</t>
    </r>
  </si>
  <si>
    <t>Date :</t>
  </si>
  <si>
    <t>(Type name of Council)</t>
  </si>
  <si>
    <t>Contingent assets</t>
  </si>
  <si>
    <t>Garbage charge</t>
  </si>
  <si>
    <t xml:space="preserve">Bridges </t>
  </si>
  <si>
    <t>Buildings at cost</t>
  </si>
  <si>
    <t>Roads at cost</t>
  </si>
  <si>
    <t>Bridges at cost</t>
  </si>
  <si>
    <t>Total Plant and Equipment</t>
  </si>
  <si>
    <t>STATUTORY FINANCIAL STATEMENTS</t>
  </si>
  <si>
    <t>PREPARATION CHECKLIST</t>
  </si>
  <si>
    <t>All balance sheet account reconciliations should be signed and dated by both the person who prepared the reconciliation and the person who reviewed and approved the reconciliation.</t>
  </si>
  <si>
    <t>Before submitting the draft financial statements for review (and in particular prior to presenting to the auditors) the following proofing has been completed:</t>
  </si>
  <si>
    <t>All adds and calculations have been checked;</t>
  </si>
  <si>
    <t>All cross references within the financial statements have been verified;</t>
  </si>
  <si>
    <t>Contributions - cash</t>
  </si>
  <si>
    <t>Payments for property, infrastructure, plant and equipment</t>
  </si>
  <si>
    <t>Proceeds from sale of property, infrastructure, plant and equipment</t>
  </si>
  <si>
    <t>Total rates and charges</t>
  </si>
  <si>
    <t xml:space="preserve">this is done by clicking on the tab which displays the name of the worksheet </t>
  </si>
  <si>
    <t>(b) Land fill restoration</t>
  </si>
  <si>
    <t>All totals within statements which cross reference to other statements or to the notes to the accounts have been agreed and rounding errors eliminated;</t>
  </si>
  <si>
    <t>Net increase (decrease) in cash and cash equivalents</t>
  </si>
  <si>
    <t>&lt;brief explanation of entity and Council's share in its ownership&gt;</t>
  </si>
  <si>
    <t>LGA 1993</t>
  </si>
  <si>
    <t>OR</t>
  </si>
  <si>
    <t>The amount disclosed for financial guarantee in this note is the nominal amount of the underlying loan that is guaranteed by Council, not the fair value of the financial guarantee.</t>
  </si>
  <si>
    <t>Contingent liabilities</t>
  </si>
  <si>
    <t xml:space="preserve"> - have a liquidity portfolio structure that requires surplus funds to be invested within various bands of liquid instruments;</t>
  </si>
  <si>
    <t xml:space="preserve"> - monitor budget to actual performance on a regular basis; and</t>
  </si>
  <si>
    <t xml:space="preserve"> - set limits on borrowings relating to the percentage of loans to rate revenue and percentage of loan principal repayments to rate revenue.</t>
  </si>
  <si>
    <t>6 mths</t>
  </si>
  <si>
    <t>6-12</t>
  </si>
  <si>
    <t>1-2</t>
  </si>
  <si>
    <t>2-5</t>
  </si>
  <si>
    <t>&gt;5</t>
  </si>
  <si>
    <t>Contracted</t>
  </si>
  <si>
    <t>Carrying</t>
  </si>
  <si>
    <t>or less</t>
  </si>
  <si>
    <t>months</t>
  </si>
  <si>
    <t>years</t>
  </si>
  <si>
    <t>Cash Flow</t>
  </si>
  <si>
    <t>Amount</t>
  </si>
  <si>
    <t>Fees - parking meters</t>
  </si>
  <si>
    <t>Leisure centre fees</t>
  </si>
  <si>
    <t>Child care/children's program fees</t>
  </si>
  <si>
    <t>Aged services fees</t>
  </si>
  <si>
    <t>Registration fees</t>
  </si>
  <si>
    <t>Net cash provided by/(used in) operating activities</t>
  </si>
  <si>
    <t>Building services fees</t>
  </si>
  <si>
    <t>Valuation fees/supplementary charges</t>
  </si>
  <si>
    <t>Land information certificates</t>
  </si>
  <si>
    <t>Other fees and charges</t>
  </si>
  <si>
    <t>The page numbers are automatically generated and the file is ready to be printed.</t>
  </si>
  <si>
    <t>The next step is to go back and print any additional pages not previously selected for numbering.</t>
  </si>
  <si>
    <t>Change in fair value of investment</t>
  </si>
  <si>
    <t>(If applicable)</t>
  </si>
  <si>
    <t>Reported surplus(deficit) for year</t>
  </si>
  <si>
    <t>Community day care</t>
  </si>
  <si>
    <t>Special rates and charges</t>
  </si>
  <si>
    <t>Investment property rental</t>
  </si>
  <si>
    <t>Building improvements</t>
  </si>
  <si>
    <t>Plant, machinery and equipment</t>
  </si>
  <si>
    <t>Computers and telecommunications</t>
  </si>
  <si>
    <t>Fixtures, fittings and furniture</t>
  </si>
  <si>
    <t xml:space="preserve">Total Other reserves </t>
  </si>
  <si>
    <t>Total financial assets</t>
  </si>
  <si>
    <t>Total financial liabilities</t>
  </si>
  <si>
    <t>Taxation</t>
  </si>
  <si>
    <t>(Update to previous year as required)</t>
  </si>
  <si>
    <t>(Update to two years as required)</t>
  </si>
  <si>
    <t>Insert details here</t>
  </si>
  <si>
    <t>Investment in water corporation</t>
  </si>
  <si>
    <t>Reimbursements (inclusive of GST)</t>
  </si>
  <si>
    <t>Total infrastructure</t>
  </si>
  <si>
    <t>Total Buildings</t>
  </si>
  <si>
    <t>Supplementary rates and rate adjustments</t>
  </si>
  <si>
    <t>(a) Cash</t>
  </si>
  <si>
    <t>(b) Non-monetary assets</t>
  </si>
  <si>
    <t>Contingent liabilities and contingent assets</t>
  </si>
  <si>
    <t>Inventories</t>
  </si>
  <si>
    <t>Defined benefit superannuation fund obligations</t>
  </si>
  <si>
    <t>Employee entitlements</t>
  </si>
  <si>
    <t>Landfill restoration</t>
  </si>
  <si>
    <t>Additional provisions</t>
  </si>
  <si>
    <t>Amounts used</t>
  </si>
  <si>
    <t>Increase in the discounted amount arising because of time and the effect of any change in the discount rate</t>
  </si>
  <si>
    <t>Balance at the end of the financial year</t>
  </si>
  <si>
    <t>(Update year as required)</t>
  </si>
  <si>
    <t>(Update years as required)</t>
  </si>
  <si>
    <t>(Use either $'000 or $ in column headings by typing here)</t>
  </si>
  <si>
    <t>Depreciation/amortisation</t>
  </si>
  <si>
    <t>Allocation between current and non-current</t>
  </si>
  <si>
    <t>Accounting for investments in associates</t>
  </si>
  <si>
    <t>Reversals of impairment losses</t>
  </si>
  <si>
    <t>Interest</t>
  </si>
  <si>
    <t>FINANCIAL REPORT</t>
  </si>
  <si>
    <t>Page</t>
  </si>
  <si>
    <t>Wages and salaries</t>
  </si>
  <si>
    <t>Redundancy</t>
  </si>
  <si>
    <t>Other debtors</t>
  </si>
  <si>
    <t>Other expenses</t>
  </si>
  <si>
    <t>Bank overdraft charges</t>
  </si>
  <si>
    <t>Total plant and equipment</t>
  </si>
  <si>
    <t>Written down value of 
disposals</t>
  </si>
  <si>
    <t>Parks, open space and streetscapes</t>
  </si>
  <si>
    <t>We manage the interest rate exposure on our debt portfolio by appropriate budgeting strategies and obtaining approval for borrowings from the Department of Treasury and Finance each year.</t>
  </si>
  <si>
    <t>AAI 1031</t>
  </si>
  <si>
    <t>AAI 1055</t>
  </si>
  <si>
    <t>Weighted average increase in employee costs</t>
  </si>
  <si>
    <t>Weighted average discount rates</t>
  </si>
  <si>
    <t>Commitments</t>
  </si>
  <si>
    <t>Expenses</t>
  </si>
  <si>
    <t>Assets</t>
  </si>
  <si>
    <t>Summary</t>
  </si>
  <si>
    <t>Cash on hand</t>
  </si>
  <si>
    <t>Current</t>
  </si>
  <si>
    <t>Superannuation</t>
  </si>
  <si>
    <t>Contributions</t>
  </si>
  <si>
    <t>Not later than one year</t>
  </si>
  <si>
    <t>Later than one year and not later than five years</t>
  </si>
  <si>
    <t>Footpaths and cycleways</t>
  </si>
  <si>
    <t>Recreational, leisure and community facilities</t>
  </si>
  <si>
    <t>Impairment losses</t>
  </si>
  <si>
    <t>Revenue</t>
  </si>
  <si>
    <t>User Changes</t>
  </si>
  <si>
    <t>Total Revenue</t>
  </si>
  <si>
    <t>Expenditure</t>
  </si>
  <si>
    <t>Direct</t>
  </si>
  <si>
    <t>Employee Costs</t>
  </si>
  <si>
    <t>Materials and Contacts</t>
  </si>
  <si>
    <t>Indirect</t>
  </si>
  <si>
    <t>Engineering &amp; Administration</t>
  </si>
  <si>
    <t>Total Expenses</t>
  </si>
  <si>
    <t>Notional cost of free services received</t>
  </si>
  <si>
    <t>Capital Costs</t>
  </si>
  <si>
    <t>Opportunity cost of capital</t>
  </si>
  <si>
    <t>Total Capital Costs</t>
  </si>
  <si>
    <t>Competitive neutrality adjustments</t>
  </si>
  <si>
    <t>Rates and land tax</t>
  </si>
  <si>
    <t>Loan guarantee fees</t>
  </si>
  <si>
    <t>Calculated Surplus/(Deficit)</t>
  </si>
  <si>
    <t>Tax Equivalent rate</t>
  </si>
  <si>
    <t>Taxation equivalent</t>
  </si>
  <si>
    <t>Bridges</t>
  </si>
  <si>
    <t>Leases</t>
  </si>
  <si>
    <t>Grants</t>
  </si>
  <si>
    <t>Residential</t>
  </si>
  <si>
    <t>Commercial</t>
  </si>
  <si>
    <t>Industrial</t>
  </si>
  <si>
    <t>Permits</t>
  </si>
  <si>
    <t>1 year or less</t>
  </si>
  <si>
    <t>Over 1 to 5 years</t>
  </si>
  <si>
    <t>More than 5 years</t>
  </si>
  <si>
    <t>checked</t>
  </si>
  <si>
    <t>Non-interest bearing</t>
  </si>
  <si>
    <t>Council's share of reserves at end of year</t>
  </si>
  <si>
    <t>Carrying value of investment at end of year</t>
  </si>
  <si>
    <t xml:space="preserve">Net cash provided by (used in) operating activities </t>
  </si>
  <si>
    <t>101, 108</t>
  </si>
  <si>
    <t>Interest bearing loans and borrowings</t>
  </si>
  <si>
    <t>Increase/(decrease) in trade and other payables</t>
  </si>
  <si>
    <t>&lt;&gt; waste management group</t>
  </si>
  <si>
    <t>Background</t>
  </si>
  <si>
    <t>Council's share of reserves</t>
  </si>
  <si>
    <t>Movement in carrying value of specific investment</t>
  </si>
  <si>
    <t>Council's share of expenditure commitments</t>
  </si>
  <si>
    <t>Balance at end of the financial year</t>
  </si>
  <si>
    <t>Financial instruments</t>
  </si>
  <si>
    <t>Related party transactions</t>
  </si>
  <si>
    <t>Other payments</t>
  </si>
  <si>
    <t>Restrictions on cash assets</t>
  </si>
  <si>
    <t>&lt;List items &gt;</t>
  </si>
  <si>
    <t>Councillors' allowances</t>
  </si>
  <si>
    <t>Contract payments</t>
  </si>
  <si>
    <t>Building maintenance</t>
  </si>
  <si>
    <t>Farm/Rural</t>
  </si>
  <si>
    <t>Construction, maintenance and cleaning of road, streets, footpaths, bridges, parking facilities and street lighting.</t>
  </si>
  <si>
    <t>84(2)(da)</t>
  </si>
  <si>
    <t>Additional superannuation contributions resulting from actuarial review</t>
  </si>
  <si>
    <t>Aged care bed licenses</t>
  </si>
  <si>
    <t>licenses</t>
  </si>
  <si>
    <t>36(b,c)</t>
  </si>
  <si>
    <t>Other assets</t>
  </si>
  <si>
    <t>Intangible assets</t>
  </si>
  <si>
    <t>(g)</t>
  </si>
  <si>
    <t>The profit or loss on sale of an asset is determined when control of the asset has irrevocably passed to the buyer.</t>
  </si>
  <si>
    <t>&lt;where useful lives have changed compared to the prior year, disclose the change and its financial impact&gt;</t>
  </si>
  <si>
    <t>Select the worksheet 'Stat' of Comprehensive Income' which is page 1.</t>
  </si>
  <si>
    <t>54(i)</t>
  </si>
  <si>
    <t>54(h)</t>
  </si>
  <si>
    <t>54(d)</t>
  </si>
  <si>
    <t>54(g)</t>
  </si>
  <si>
    <t>54(j) (38)</t>
  </si>
  <si>
    <t>54(e)</t>
  </si>
  <si>
    <t>54(a)</t>
  </si>
  <si>
    <t>54(b)</t>
  </si>
  <si>
    <t>54(c)</t>
  </si>
  <si>
    <t>54(k)</t>
  </si>
  <si>
    <t>54(m)</t>
  </si>
  <si>
    <t>54(q)</t>
  </si>
  <si>
    <t>106(d)(i)</t>
  </si>
  <si>
    <t>106(d)(ii)</t>
  </si>
  <si>
    <t>106(b) / 42</t>
  </si>
  <si>
    <t>82(a)</t>
  </si>
  <si>
    <t>101, 1004</t>
  </si>
  <si>
    <t>82(b)</t>
  </si>
  <si>
    <t>20(a)(i)</t>
  </si>
  <si>
    <t>10(d)</t>
  </si>
  <si>
    <t>10,11</t>
  </si>
  <si>
    <t>14(d)</t>
  </si>
  <si>
    <t>138(a)</t>
  </si>
  <si>
    <t>138(b)</t>
  </si>
  <si>
    <t>35(b)</t>
  </si>
  <si>
    <t>6,7,8</t>
  </si>
  <si>
    <t>26(a)</t>
  </si>
  <si>
    <t>Council recognised the value of land under roads it controls at fair value.</t>
  </si>
  <si>
    <t>(Disclose the purposes for which trust funds and deposits are held and the nature of any restriction imposed on the manner in which these can be applied)</t>
  </si>
  <si>
    <t>10,14,128</t>
  </si>
  <si>
    <t>8,10</t>
  </si>
  <si>
    <t>6, 8</t>
  </si>
  <si>
    <t>LGA</t>
  </si>
  <si>
    <t>State Grants</t>
  </si>
  <si>
    <t>Commonwealth Government - training subsidy</t>
  </si>
  <si>
    <t>30,41</t>
  </si>
  <si>
    <t>112(c)</t>
  </si>
  <si>
    <t>LGBMP</t>
  </si>
  <si>
    <t>AASB</t>
  </si>
  <si>
    <t>Contractual commitments</t>
  </si>
  <si>
    <t>Cleaning contractors</t>
  </si>
  <si>
    <t xml:space="preserve">Plant and equipment </t>
  </si>
  <si>
    <t xml:space="preserve">Intangible assets </t>
  </si>
  <si>
    <t>Share of associates and equity accounted jointly controlled entities’ capital commitments</t>
  </si>
  <si>
    <t>Share of jointly controlled entities’ capital commitments</t>
  </si>
  <si>
    <t>Capital Expenditure Commitments</t>
  </si>
  <si>
    <t>Contractual commitments at end of financial year but not recognised in the financial report are as follows:</t>
  </si>
  <si>
    <t>Fire Levy</t>
  </si>
  <si>
    <t>Interest bearing liabilities</t>
  </si>
  <si>
    <t>Council has reclassified the following financial assets</t>
  </si>
  <si>
    <t>12a,b</t>
  </si>
  <si>
    <t>At cost or amortised cost, rather than at fair value</t>
  </si>
  <si>
    <t>At fair value, rather than at cost or amortised cost</t>
  </si>
  <si>
    <t>Derecognition of Financial Assets</t>
  </si>
  <si>
    <t>42(A-H)</t>
  </si>
  <si>
    <t>&lt;&lt;If Applicable&gt;&gt;</t>
  </si>
  <si>
    <t>Material Budget Variations</t>
  </si>
  <si>
    <t>84. Financial statements</t>
  </si>
  <si>
    <t>Revenues</t>
  </si>
  <si>
    <t>Other revenues</t>
  </si>
  <si>
    <t>Impairment of $XXX,XXX for a significant debtor was not budgeted for as it arose from an unforeseen circumstance – the impact of which was unknown at the time of setting the budget.</t>
  </si>
  <si>
    <t>The increase of $xxx,xxx on budget (XX%) was due to parking fines and building services fees being inadvertently excluded from the budget.</t>
  </si>
  <si>
    <t>The decrease of $xxx,xxx on budget (XX%) was due to major plant and equipment maintenance that was included in the budget, being delayed as key servicing parts were not available.</t>
  </si>
  <si>
    <t>(c) contain a comparison between the council's actual and estimated revenue and expenditure for that financial year; and</t>
  </si>
  <si>
    <t>Not Mandatory</t>
  </si>
  <si>
    <t xml:space="preserve">Council has made no assumptions concerning the future that may cause a material adjustment to the carrying amounts of assets and liabilities within the next reporting period.  Judgements made by Council that have significant effects on the financial report are disclosed in the relevant notes as follows: </t>
  </si>
  <si>
    <t>Contingent assets, contingent liabilities and commitments</t>
  </si>
  <si>
    <t>Employee benefits include, where applicable, entitlements to wages and salaries, annual leave, sick leave, long service leave, superannuation and any other post-employment benefits.</t>
  </si>
  <si>
    <t>73b (118b)</t>
  </si>
  <si>
    <t>&lt;&lt;The non-depreciation of road earthwork assets shall be reviewed at least at the end of each reporting period, to ensure that the accounting policy applied to particular earthwork assets reflects the most recent assessment of the useful lives of the assets, having regard to factors such as asset usage, physical deterioration and technical and commercial obsolescence.&gt;&gt;</t>
  </si>
  <si>
    <t>Other Infrastructure</t>
  </si>
  <si>
    <t>Rates and charges in advance</t>
  </si>
  <si>
    <t>Fringe benefits tax</t>
  </si>
  <si>
    <t>Interest on financial assets</t>
  </si>
  <si>
    <t>Dividend revenue received</t>
  </si>
  <si>
    <t>Tax equivalent received</t>
  </si>
  <si>
    <t>Guarantee fee received</t>
  </si>
  <si>
    <t>&lt;Total Investment Revenue from the water corporation should normally reflect actual cash received in the Statement of Cash Flows.&gt;</t>
  </si>
  <si>
    <t>Impairment of receivables</t>
  </si>
  <si>
    <t>Total impairment of receivables</t>
  </si>
  <si>
    <t>Other (insert details)</t>
  </si>
  <si>
    <t>Reconciliation of intangible assets</t>
  </si>
  <si>
    <t>Landfill / Tip Rehabilitation</t>
  </si>
  <si>
    <t>Total asset revaluation reserve</t>
  </si>
  <si>
    <t>(a) Asset revaluation reserve</t>
  </si>
  <si>
    <t>(b) Fair value reserve</t>
  </si>
  <si>
    <t>Total fair value reserve</t>
  </si>
  <si>
    <t>Balance at
beginning of reporting year</t>
  </si>
  <si>
    <t>Balance at end of reporting year</t>
  </si>
  <si>
    <t>Total contractual commitments</t>
  </si>
  <si>
    <t>Total Capital expenditure commitments</t>
  </si>
  <si>
    <t>Check</t>
  </si>
  <si>
    <t>84c?</t>
  </si>
  <si>
    <t>Revenue income up $XXX,XXX on budget (42%) due mainly to a very conservative estimate being made for interest in the budget. Planned capital expenditures were delayed resulting in additional monies being available for investment.</t>
  </si>
  <si>
    <t>Revenue was up $2xx,xxx on budget (xx%) due mainly to a very conservative estimate being made in the budget. Significant supplementary valuations during the year included the early completion of major building works, resulted in additional rates and charges.</t>
  </si>
  <si>
    <t>at fair value as at 30 June</t>
  </si>
  <si>
    <t xml:space="preserve">at fair value as at 30 June </t>
  </si>
  <si>
    <t>&lt;&lt;Where Council has transferred any financial assets in such a way that part or all of the transferred assets do not qualify for derecognition, Councils need to disclose additional information at each reporting date for each class of transferred financial asset that are not derecognised in their entirety.  Refer to AASB7.42(A-H)  for disclosure information and consult with your audit team&gt;&gt;.</t>
  </si>
  <si>
    <t>Actuarial gain/loss on defined benefits plans</t>
  </si>
  <si>
    <t>In addition, Council undertakes a formal revaluation of land, buildings, and infrastructure assets on a regular basis  to ensure valuations represent fair value.  The valuation is performed either by experienced Council officers or independent experts.</t>
  </si>
  <si>
    <t>Council is exempt from all forms of taxation except Fringe Benefits Tax, Payroll Tax and the Goods and Services Tax.</t>
  </si>
  <si>
    <t>Contingent assets and contingent liabilities are not recognised in the Statement of Financial Position, but are disclosed by way of a note and, if quantifiable, are measured at nominal value. Contingent assets and liabilities are presented inclusive of GST receivable or payable respectively.</t>
  </si>
  <si>
    <t>Operation and maintenance of council chambers, administration offices, and councillors.</t>
  </si>
  <si>
    <t xml:space="preserve">Revenue, expenditure and assets attributable to each function as categorised in (c) below: </t>
  </si>
  <si>
    <t>Weighted average interest rate - is by each type, or line item, of Financial Asset/Liability as at 30 June, not an average for the year, or by column which would mix classes.</t>
  </si>
  <si>
    <t>Reclassification of Financial Assets</t>
  </si>
  <si>
    <t>The maximum exposure to credit risk at balance date in relation to each class of recognised financial asset is represented by the carrying amount of those assets as indicated in the Statement of Financial Position.</t>
  </si>
  <si>
    <t>Credit risk is the risk that a contracting entity will not complete its obligations under a financial instrument and cause Council to make a financial loss. Council have exposure to credit risk on some financial assets included in our Statement of Financial Position. To help manage this risk:</t>
  </si>
  <si>
    <t xml:space="preserve">Credit risk arises from Council's financial assets, which comprise cash and cash equivalents, and trade and other receivables. Council's exposure to credit risk arises from potential default of the counterparty, with a maximum exposure equal to the carrying amount of these instruments. Exposure at balance date is addressed in each applicable policy note.  Council generally trades with recognised, creditworthy third parties, and as such collateral is generally not requested, nor is it Council's policy to securitise its trade and other receivables.
It is Council's policy that some customers who wish to trade on credit terms are subject to credit verification procedures including an assessment of their credit rating, financial position, past experience and industry reputation.
In addition, receivable balance are monitored on an ongoing basis with the result that Council's exposure to bad debts is not significant.
</t>
  </si>
  <si>
    <t>Credit quality of contractual financial assets that are neither past due nor impaired</t>
  </si>
  <si>
    <t>Financial Institutions</t>
  </si>
  <si>
    <t>The operating capital and competitive neutrality costs of the Council's significant business activities:</t>
  </si>
  <si>
    <t>External auditors' remuneration (Tasmanian Audit Office)</t>
  </si>
  <si>
    <t>Interest on cash and cash equivalents</t>
  </si>
  <si>
    <t>Less amounts capitalised</t>
  </si>
  <si>
    <t xml:space="preserve">Events occurring after balance date </t>
  </si>
  <si>
    <t xml:space="preserve">Note </t>
  </si>
  <si>
    <t xml:space="preserve">Interest </t>
  </si>
  <si>
    <t>Restricted funds</t>
  </si>
  <si>
    <t>&lt;&lt;Describe arrangements&gt;&gt;</t>
  </si>
  <si>
    <t>82A(a)</t>
  </si>
  <si>
    <t>82A(b)</t>
  </si>
  <si>
    <t>Total Other Comprehensive Income</t>
  </si>
  <si>
    <t>81A(c)</t>
  </si>
  <si>
    <t>82A</t>
  </si>
  <si>
    <t>106A</t>
  </si>
  <si>
    <t>Cash Flow Check</t>
  </si>
  <si>
    <t>(ii)</t>
  </si>
  <si>
    <t>Notes to the Financial Statements</t>
  </si>
  <si>
    <t>Commitments are not recognised in the Statement of Financial Position. Commitments are disclosed at their nominal value inclusive of the GST payable.</t>
  </si>
  <si>
    <t>LGAT 20(1) - Functions &amp; Powers</t>
  </si>
  <si>
    <t>- provide for the peace, order and good government in the municipality.</t>
  </si>
  <si>
    <t>- provide for health, safety and welfare of the community;</t>
  </si>
  <si>
    <t>- to represent and promote the interests of the community;</t>
  </si>
  <si>
    <t>Update Wording</t>
  </si>
  <si>
    <r>
      <t>&lt;</t>
    </r>
    <r>
      <rPr>
        <sz val="11.5"/>
        <rFont val="Arial Narrow"/>
        <family val="2"/>
      </rPr>
      <t>General Manager's Name&gt;</t>
    </r>
  </si>
  <si>
    <t>99/104</t>
  </si>
  <si>
    <t>99 / 18</t>
  </si>
  <si>
    <t>Capital income</t>
  </si>
  <si>
    <t xml:space="preserve"> </t>
  </si>
  <si>
    <t>update wording</t>
  </si>
  <si>
    <t>&lt;include relevant details&gt;</t>
  </si>
  <si>
    <r>
      <t>Provision for lease make good costs</t>
    </r>
    <r>
      <rPr>
        <sz val="11.5"/>
        <color rgb="FF0070C0"/>
        <rFont val="Arial Narrow"/>
        <family val="2"/>
      </rPr>
      <t xml:space="preserve"> </t>
    </r>
    <r>
      <rPr>
        <sz val="11.5"/>
        <color rgb="FF0000FF"/>
        <rFont val="Arial Narrow"/>
        <family val="2"/>
      </rPr>
      <t>&lt;will also need policy note&gt;</t>
    </r>
  </si>
  <si>
    <t>Borrowings are secured over …</t>
  </si>
  <si>
    <t>These amounts represent the discounted cash flow payments (ie principal only).</t>
  </si>
  <si>
    <t>+1%</t>
  </si>
  <si>
    <t>The reason for the transfer was …(Provide a brief explanation for each transfer).</t>
  </si>
  <si>
    <t xml:space="preserve">Total recurrent grants </t>
  </si>
  <si>
    <t>Grants - Recurrent</t>
  </si>
  <si>
    <t>Other Defined Benefit Superannuation Funds</t>
  </si>
  <si>
    <t>&lt;insert relevant disclosures for defined benefit plan in according with AASB 119 paragraph 135 &gt;</t>
  </si>
  <si>
    <t>117(a)</t>
  </si>
  <si>
    <t>7 / 138</t>
  </si>
  <si>
    <t>84(2)(c)</t>
  </si>
  <si>
    <t>98(c )</t>
  </si>
  <si>
    <t>8(d)</t>
  </si>
  <si>
    <t>78(b)</t>
  </si>
  <si>
    <t>78(c  )</t>
  </si>
  <si>
    <t>75(e)</t>
  </si>
  <si>
    <t>54(k), 55</t>
  </si>
  <si>
    <t>78(d)</t>
  </si>
  <si>
    <t>106(d)</t>
  </si>
  <si>
    <t>74(c )</t>
  </si>
  <si>
    <t>75(h)</t>
  </si>
  <si>
    <t>122(e )</t>
  </si>
  <si>
    <t>40(a)</t>
  </si>
  <si>
    <t>AASB 7</t>
  </si>
  <si>
    <t>36(c )</t>
  </si>
  <si>
    <t>Management indicators</t>
  </si>
  <si>
    <t>Underlying surplus or deficit</t>
  </si>
  <si>
    <t>=</t>
  </si>
  <si>
    <t>Underlying surplus ratio</t>
  </si>
  <si>
    <t>Recurrent income*</t>
  </si>
  <si>
    <t>This ratio serves as an overall measure of financial operating effectiveness.</t>
  </si>
  <si>
    <t>Net financial liabilities</t>
  </si>
  <si>
    <t>This measure shows whether Council's total liabilities can be met by its liquid assets. An excess of total liabilities over liquid assets means that, if all liabilities fell due at once, additional revenue would be needed to fund the shortfall.</t>
  </si>
  <si>
    <t>Net financial liabilities ratio</t>
  </si>
  <si>
    <t>This ratio indicates the net financial obligations of Council compared to its recurrent income.</t>
  </si>
  <si>
    <t>Management indicators (cont.)</t>
  </si>
  <si>
    <t>Asset consumption ratio</t>
  </si>
  <si>
    <t>An asset consumption ratio has been calculated in relation to each asset class required to be included in the long-term strategic asset management plan of Council.</t>
  </si>
  <si>
    <t>Transport Infrastructure</t>
  </si>
  <si>
    <t>This ratio indicates the level of service potential available in Council's existing asset base.</t>
  </si>
  <si>
    <t>Asset renewal funding ratio</t>
  </si>
  <si>
    <t>Projected capital funding outlays**</t>
  </si>
  <si>
    <t>Projected capital expenditure funding***</t>
  </si>
  <si>
    <t>** Current value of projected capital funding outlays for an asset identified in Council's long-term financial plan.</t>
  </si>
  <si>
    <t>*** Value of projected capital expenditure funding for an asset identified in Council's long-term strategic asset management plan.</t>
  </si>
  <si>
    <t>This ratio measures Council's capacity to fund future asset replacement requirements.</t>
  </si>
  <si>
    <t>Asset sustainability ratio</t>
  </si>
  <si>
    <t>Capex on replacement/renewal of existing assets</t>
  </si>
  <si>
    <t>Annual depreciation expense</t>
  </si>
  <si>
    <t>This ratio calculates the extent to which Council is maintaining operating capacity through renewal of their existing asset base.</t>
  </si>
  <si>
    <t>84(2)(db)</t>
  </si>
  <si>
    <t>Capital new /upgrade expenditure</t>
  </si>
  <si>
    <t>Total Capital Expenditure</t>
  </si>
  <si>
    <t>By asset class</t>
  </si>
  <si>
    <t>Buildings etc</t>
  </si>
  <si>
    <t>An asset renewal funding ratio has been calculated in relation to each asset class required to be included in the long-term strategic asset management plan of Council.</t>
  </si>
  <si>
    <r>
      <t>Assumptions and judgements are utilised in determining…………</t>
    </r>
    <r>
      <rPr>
        <sz val="11.5"/>
        <color rgb="FF0070C0"/>
        <rFont val="Arial Narrow"/>
        <family val="2"/>
      </rPr>
      <t>…</t>
    </r>
    <r>
      <rPr>
        <sz val="11.5"/>
        <color rgb="FF0000FF"/>
        <rFont val="Arial Narrow"/>
        <family val="2"/>
      </rPr>
      <t>&lt;Will also require policy notes&gt;</t>
    </r>
  </si>
  <si>
    <t>&lt;where Council uses residual values for assets, an indication such as a percentage should be disclosed&gt;&gt;</t>
  </si>
  <si>
    <t>Acquisitions of assets are initially recorded at cost. Cost is determined as the fair value of the assets given as consideration plus costs incidental to the acquisition.</t>
  </si>
  <si>
    <t>Aus 15.1</t>
  </si>
  <si>
    <t>Where assets are constructed by Council, cost includes all materials used in construction, direct labour, borrowing costs incurred during construction, and an appropriate share of directly attributable variable and fixed overheads.</t>
  </si>
  <si>
    <t>Fair Value Measurements</t>
  </si>
  <si>
    <t>91-99</t>
  </si>
  <si>
    <t>Each Council will need to tailor this disclosure to their specific circumstances.</t>
  </si>
  <si>
    <t>Council measures and recognises the following assets at fair value on a recurring basis:</t>
  </si>
  <si>
    <t>The carrying amounts of trade receivables and trade payables are assumed to approximate their fair values due to their short-term nature (Level 2).</t>
  </si>
  <si>
    <t>Council does not measure any liabilities at fair value on a recurring basis.</t>
  </si>
  <si>
    <t>- Land</t>
  </si>
  <si>
    <t>- Bridges</t>
  </si>
  <si>
    <t>93(a), (d)</t>
  </si>
  <si>
    <t>There were no transfers between levels 1 and 2 during the year, nor between levels 2 and 3.</t>
  </si>
  <si>
    <t>10(a)</t>
  </si>
  <si>
    <t>10(b)</t>
  </si>
  <si>
    <t>Council has decided to sell land previously used as a depot as it is no longer required. It has been placed with real estate agents and is expected to be sold within one year. The land is valued at the lower of carrying value and fair value less cost to sell.</t>
  </si>
  <si>
    <t>Council has developed and subdivided land in an industrial estate which it intends to sell / is in the process of selling. The balance recognised in Assets held for sale represents land parcels placed with real estate agents and likely to be sold within the next twelve months. The land is valued at the lower of carrying value and fair value less costs to sell.</t>
  </si>
  <si>
    <t>Impairment adjustment</t>
  </si>
  <si>
    <t>Internal transfer from Land</t>
  </si>
  <si>
    <t>Recurring fair value measurements</t>
  </si>
  <si>
    <t>Non-recurring fair value measurements</t>
  </si>
  <si>
    <t>93(c ),        (e )(iv)</t>
  </si>
  <si>
    <t>93(d)</t>
  </si>
  <si>
    <t>Useful life</t>
  </si>
  <si>
    <t>The higher the residual value the higher the fair value</t>
  </si>
  <si>
    <t>The higher the useful life the higher the fair value</t>
  </si>
  <si>
    <t>All Council infrastructure assets were fair valued using written down current replacement cost. This valuation comprises the asset's current replacement cost (CRC) less accumulated depreciation calculated on the basis of such cost to reflect the already consumed or expired future economic benefits of the asset. Council first determined the gross cost of replacing the full service potential of the asset and then adjusted this amount to take account of the expired service potential of the asset.</t>
  </si>
  <si>
    <t>Roads, including footpaths &amp; cycleways</t>
  </si>
  <si>
    <t>Where there are transfers into or out of level 3 of the fair value hierarchy, the reasons for those transfers must be disclosed.</t>
  </si>
  <si>
    <t>93(i)</t>
  </si>
  <si>
    <t>93(e )</t>
  </si>
  <si>
    <t>93(g)</t>
  </si>
  <si>
    <t xml:space="preserve">(g) </t>
  </si>
  <si>
    <t>(h)</t>
  </si>
  <si>
    <t>93(a), (b)</t>
  </si>
  <si>
    <t>Land classified as held for sale during the reporting period was measured at the lower of its carrying amount and fair value less cost to sell at the time of reclassification. The fair value of the land was determined using the approach described in the preceding paragraph.</t>
  </si>
  <si>
    <t>In determining the level of accumulated depreciation the asset has been disaggregated into significant components which exhibit useful lives. Allowance has been made for the typical asset life cycle and renewal treatments of each component, residual value at the time the asset is considered to be no longer available for use.</t>
  </si>
  <si>
    <t>CRC was measured by reference to the lowest cost at which the gross future economic benefits of the asset could currently be obtained in the normal course of business. The resulting valuation reflects the cost of replacing the existing economic benefits based on an efficient set of modern equivalent assets to achieve the required level of service output.</t>
  </si>
  <si>
    <t xml:space="preserve">The unit rates (labour and materials) and quantities applied to determine the CRC of an asset or asset component were based on a "Greenfield" assumption meaning that the CRC was determined as the full cost of replacement with a new asset including components that may not need to be replaced, such as earthworks. </t>
  </si>
  <si>
    <t>The methods for calculating CRC are described under individual asset categories below.</t>
  </si>
  <si>
    <t>Other infrastructure is not deemed to be significant in terms of Council's Statement of Financial Position.</t>
  </si>
  <si>
    <t>CRC is based on the road area multiplied by a unit price; the unit price being an estimate of labour and material inputs, services costs, and overhead allocations. Council assumes that pavements are constructed to depths of x cms for high traffic areas and y cms for lower traffic locations. For internal construction estimates, material and services prices are based on existing supplier contract rates or supplier price lists and labour wage rates are based on Council's Enterprise Bargaining Agreement (EBA). Where construction is outsourced, CRC is based on the average of completed similar projects over the last few years.</t>
  </si>
  <si>
    <t>- Other infrastructure</t>
  </si>
  <si>
    <t>Non-recurring fair value measurements are made at the point of reclassification by a registered valuer.</t>
  </si>
  <si>
    <t>93(d) &amp; (h)(i)</t>
  </si>
  <si>
    <t>Property, infrastructure plant and equipment</t>
  </si>
  <si>
    <t>Where Council buildings are of a specialist nature (eg heritage buildings) and there is no active market for the assets, fair value has been determined on the basis of replacement with a new asset having similar service potential. The gross current values have been derived from reference to market data for recent projects and costing guides. The average cost of construction used to calculate the gross current value of Council's buildings was $XX/sqm for heritage buildings.</t>
  </si>
  <si>
    <t>&lt;Examples only - reword to suit&gt;</t>
  </si>
  <si>
    <t>Fair value measurements</t>
  </si>
  <si>
    <t>The obligations are presented as current liabilities in the statement of financial position if the entity does not have an unconditional right to defer settlement for at least twelve months after the reporting date, regardless of when the actual settlement is expected to occur.</t>
  </si>
  <si>
    <t>A liability or asset in respect of defined benefit superannuation plans would ordinarily be recognised in the statement of financial position, and measured as the present value of the defined benefit obligation at the reporting date plus unrecognised actuarial gains (less unrecognised actuarial losses) less the fair value of the superannuation fund’s assets at that date and any unrecognised past service cost. The present value of the defined benefit obligation is based on expected future payments which arise from membership of the fund to the reporting date, calculated annually by independent actuaries using the projected unit credit method. Consideration is given to expected future wage and salary levels, experience of employee departures and periods of service. However, when this information is not reliably available, Council accounts for its obligations to defined benefit plans on the same basis as its obligations to defined contribution plans i.e as an expense when it becomes payable.</t>
  </si>
  <si>
    <t>Contributions to defined contribution plans are recognised as an expense as they become payable. Prepaid contributions are recognised as an asset to the extent that a cash refund or a reduction in the future payments is available.</t>
  </si>
  <si>
    <t>The liability for long service leave and annual leave which is not expected to be wholly settled within 12 months after the end of the period in which the employees render the related service is recognised in the provision for employee benefits and measured as the present value of expected future payments to be made in respect of services provided by employees up to the end of the reporting period using the projected unit credit method. Consideration is given to expected future wage and salary levels, experience of employee departures and periods of service. Expected future payments are discounted using market yields at the end of the reporting period on national government bonds with terms to maturity and currency that match, as closely as possible, the estimated future cash outflows.</t>
  </si>
  <si>
    <t>LG(Bld&amp;Mis Prov)Act 1993</t>
  </si>
  <si>
    <t>XX</t>
  </si>
  <si>
    <t>Underlying surplus/deficit</t>
  </si>
  <si>
    <t>Underlying surplus ratio %</t>
  </si>
  <si>
    <t>Benchmark</t>
  </si>
  <si>
    <t>&lt;Insert commentary on result against benchmark&gt;</t>
  </si>
  <si>
    <t xml:space="preserve">Liquid assets less </t>
  </si>
  <si>
    <t>total liabilities</t>
  </si>
  <si>
    <t>Net financial liabilities ratio %</t>
  </si>
  <si>
    <t>Asset consumption ratio %</t>
  </si>
  <si>
    <t>Asset renewal funding ratio %</t>
  </si>
  <si>
    <t>Asset sustainability ratio %</t>
  </si>
  <si>
    <t>90-100%</t>
  </si>
  <si>
    <t>0% - (50%)</t>
  </si>
  <si>
    <t>Expected range of inputs</t>
  </si>
  <si>
    <t xml:space="preserve">Asset / liability category* </t>
  </si>
  <si>
    <t>Description of how changes in inputs will affect the fair value</t>
  </si>
  <si>
    <t xml:space="preserve">Carrying amount (at fair value) </t>
  </si>
  <si>
    <t>&lt;Provide details of Council's valuation policies and procedures (ie how an entity decides its valuation policies and procedures and analyses changes in fair value measurements from period to period).&gt;</t>
  </si>
  <si>
    <t xml:space="preserve">Unadjusted quoted prices in active markets for identical assets or liabilities that the entity can access at the measurement date. </t>
  </si>
  <si>
    <t xml:space="preserve">Level 1 </t>
  </si>
  <si>
    <t xml:space="preserve">Inputs other than quoted prices included within Level 1 that are observable for the asset or liability, either directly or indirectly. </t>
  </si>
  <si>
    <t>Unobservable inputs for the asset or liability.</t>
  </si>
  <si>
    <t>The fair values of the assets are determined using valuation techniques which maximise the use of observable data, where it is available, and minimise the use of entity specific estimates. If one or more of the significant inputs is not based on observable market data, the asset is included in level 3. This is the case for Council infrastructure assets, which are of a specialist nature for which there is no active market for similar or identical assets. These assets are valued using a combination of observable and unobservable inputs.</t>
  </si>
  <si>
    <t>93, C2&amp;C3</t>
  </si>
  <si>
    <t>Valuation techniques and significant inputs used to derive fair values</t>
  </si>
  <si>
    <t xml:space="preserve">Transfers between levels of the hierarchy
</t>
  </si>
  <si>
    <t>The following assets / liabilities that are measured at fair value on a recurring basis have been subject to a transfer between levels of the hierarchy.</t>
  </si>
  <si>
    <t>Transfers from Level 1 to Level 2</t>
  </si>
  <si>
    <t>[Provide details of the reasons for the transfers]</t>
  </si>
  <si>
    <t>[insert relevant information]</t>
  </si>
  <si>
    <t>Asset / Liability</t>
  </si>
  <si>
    <t>Transfers from Level 2 to Level 1</t>
  </si>
  <si>
    <t xml:space="preserve">(c) </t>
  </si>
  <si>
    <t>Highest and best use</t>
  </si>
  <si>
    <t xml:space="preserve">(a) </t>
  </si>
  <si>
    <t>Fair Value Hierarchy</t>
  </si>
  <si>
    <t>Assets and liabilities not measured at fair value but for which fair value is disclosed</t>
  </si>
  <si>
    <t>Valuation processes</t>
  </si>
  <si>
    <t xml:space="preserve">Investment property and Investment in water corporation </t>
  </si>
  <si>
    <t xml:space="preserve">Land </t>
  </si>
  <si>
    <t xml:space="preserve">Infrastructure assets </t>
  </si>
  <si>
    <t xml:space="preserve">OR    </t>
  </si>
  <si>
    <t>93(e )(f)</t>
  </si>
  <si>
    <t>93(h)</t>
  </si>
  <si>
    <t>If either class is classified as level 3 further details will need to be disclosed, as noted above.</t>
  </si>
  <si>
    <t>Example disclosure only</t>
  </si>
  <si>
    <t>Land held for sale</t>
  </si>
  <si>
    <t xml:space="preserve">Land under roads </t>
  </si>
  <si>
    <t>Balance at beginning of reporting period</t>
  </si>
  <si>
    <t>Gain/loss recognised in profit or loss – [insert line item where the gain / loss is recognised] – Realised</t>
  </si>
  <si>
    <t>Gain/loss recognised in profit or loss – Unrealised</t>
  </si>
  <si>
    <t>Purchases</t>
  </si>
  <si>
    <t xml:space="preserve">Sales </t>
  </si>
  <si>
    <t>Transfers into level 3</t>
  </si>
  <si>
    <t>Transfers out of level 3</t>
  </si>
  <si>
    <t xml:space="preserve">(f) </t>
  </si>
  <si>
    <t xml:space="preserve">(e)  </t>
  </si>
  <si>
    <t>Changes in recurring level 3 fair value measurements</t>
  </si>
  <si>
    <t>Unobservable inputs and sensitivities</t>
  </si>
  <si>
    <t>- narrative description of the sensitivity of the fair value measurement to changes in unobservable inputs if a change in those inputs to a different amount might result in a significantly higher or lower fair value measurement. Interrelationships between inputs to also be disclosed. Refer Note (d) below.</t>
  </si>
  <si>
    <t>eg Buildings</t>
  </si>
  <si>
    <t>$XX</t>
  </si>
  <si>
    <t>eg Sealed roads</t>
  </si>
  <si>
    <t>Residual value</t>
  </si>
  <si>
    <t>provide range</t>
  </si>
  <si>
    <t>*There were no significant inter-relationships between unobservable inputs that materially affect fair values.</t>
  </si>
  <si>
    <t>Key unobservable inputs *</t>
  </si>
  <si>
    <t>Liabilities for wages and salaries, including non-monetary benefits, annual leave and accumulating sick leave expected to be wholly settled within 12 months after the end of the period in which the employees render the related service are recognised in respect of employees' services up to the end of the reporting period and are measured at the amounts expected to be paid when the liabilities are settled. The liability for annual leave is recognised in the provision for employee benefits. All other short-term employee benefit obligations are presented as payables.</t>
  </si>
  <si>
    <t>Total Comprehensive result</t>
  </si>
  <si>
    <t>This financial report has been prepared on the accrual and going concern basis.</t>
  </si>
  <si>
    <t>Council has adopted the following valuation bases for its non-current assets:</t>
  </si>
  <si>
    <t>fair value</t>
  </si>
  <si>
    <t>Plant and machinery</t>
  </si>
  <si>
    <t>cost</t>
  </si>
  <si>
    <t>Furniture, fittings and office equipment</t>
  </si>
  <si>
    <t>Stormwater and drainage infrastructure</t>
  </si>
  <si>
    <t>Roads and streets infrastructure</t>
  </si>
  <si>
    <t>Parks, recreation facilities and community amenities</t>
  </si>
  <si>
    <t>Heritage</t>
  </si>
  <si>
    <t>Operating leases as lessor</t>
  </si>
  <si>
    <t xml:space="preserve">Where leases are non-commercial agreements, these are generally with not for profit, such as sporting, organisations. In these cases subsidised or peppercorn rents are charged because Council recognises part of its role is community service and community support. In these situations, Council records lease revenue on an accruals basis and records the associated properties as part of land and buildings within property, plant and equipment. Buildings are recognised at depreciated replacement cost. 
</t>
  </si>
  <si>
    <t>Update as required</t>
  </si>
  <si>
    <t>Grants were received in respect of the following:</t>
  </si>
  <si>
    <t>Update as needed</t>
  </si>
  <si>
    <r>
      <t xml:space="preserve">Employer contributions to </t>
    </r>
    <r>
      <rPr>
        <sz val="11.5"/>
        <color rgb="FF0000FF"/>
        <rFont val="Arial Narrow"/>
        <family val="2"/>
      </rPr>
      <t>&lt;name&gt;</t>
    </r>
  </si>
  <si>
    <r>
      <t xml:space="preserve">Employer contributions payable to </t>
    </r>
    <r>
      <rPr>
        <sz val="11.5"/>
        <color rgb="FF0000FF"/>
        <rFont val="Arial Narrow"/>
        <family val="2"/>
      </rPr>
      <t>&lt;name&gt;</t>
    </r>
    <r>
      <rPr>
        <sz val="11.5"/>
        <color indexed="8"/>
        <rFont val="Arial Narrow"/>
        <family val="2"/>
      </rPr>
      <t xml:space="preserve"> at reporting date</t>
    </r>
  </si>
  <si>
    <t>Update as necessary</t>
  </si>
  <si>
    <r>
      <t xml:space="preserve">Council operates a landfill at </t>
    </r>
    <r>
      <rPr>
        <sz val="11.5"/>
        <color rgb="FF0000FF"/>
        <rFont val="Arial Narrow"/>
        <family val="2"/>
      </rPr>
      <t>&lt;place&gt;</t>
    </r>
    <r>
      <rPr>
        <sz val="11.5"/>
        <rFont val="Arial Narrow"/>
        <family val="2"/>
      </rPr>
      <t>. Council will have to carry out site rehabilitation works in the future. At balance date Council is unable to accurately assess the financial implications of such works.</t>
    </r>
  </si>
  <si>
    <t>Variance</t>
  </si>
  <si>
    <r>
      <t xml:space="preserve">Leased plant and equipment </t>
    </r>
    <r>
      <rPr>
        <b/>
        <i/>
        <sz val="11.5"/>
        <color rgb="FF0000FF"/>
        <rFont val="Arial Narrow"/>
        <family val="2"/>
      </rPr>
      <t>&lt;insert details&gt;</t>
    </r>
  </si>
  <si>
    <t>Income from continuing operations</t>
  </si>
  <si>
    <t>Total income from continuing operations</t>
  </si>
  <si>
    <t>Expenses from continuing operations</t>
  </si>
  <si>
    <t>Total expenses from continuing operations</t>
  </si>
  <si>
    <t>82(ea)</t>
  </si>
  <si>
    <t>Adoption of new and amended accounting standards</t>
  </si>
  <si>
    <t>The fair value of identifiable assets and liabilities acquired are recognised in the consolidated financial statements at the acquisition date.</t>
  </si>
  <si>
    <t>Goodwill or a gain on bargain purchase may arise on the acquisition date, this is calculated by comparing the consideration transferred and the amount of non-controlling interest in the acquiree with the fair value of the net identifiable assets acquired. Where consideration is greater than the assets, the excess is recorded as goodwill. Where the net assets acquired are greater than the consideration, the measurement basis of the net assets are reassessed and then a gain from bargain purchase recognised in profit or loss.</t>
  </si>
  <si>
    <t>All acquisition related costs are recognised as expenses in the periods in which the costs are incurred except for costs to issue debt or equity securities.</t>
  </si>
  <si>
    <t>Any contingent consideration which forms part of the combination is recognised at fair value at the acquisition date. If the contingent consideration is classified as equity then it is not re-measured and the settlement is accounted for within equity. Otherwise subsequent changes in the value of the contingent consideration liability are measured through profit or loss.</t>
  </si>
  <si>
    <t>Interest in other entities</t>
  </si>
  <si>
    <t xml:space="preserve">Subsidiaries are all entities (including structured entities) over which the Council has control. Control is established when the Council is exposed to, or has rights to variable returns from its involvement with the entity and has the ability to affect those returns through its power to direct the relevant activities of the entity. </t>
  </si>
  <si>
    <t>Associates</t>
  </si>
  <si>
    <t>Business combinations</t>
  </si>
  <si>
    <t>Business combinations are accounted for by applying the acquisition method which requires an acquiring entity to be identified in all cases. The acquisition date under this method is the date that the acquiring entity obtains control over the acquired entity.</t>
  </si>
  <si>
    <t>Interests in other entities</t>
  </si>
  <si>
    <t>Interests in subsidiaries</t>
  </si>
  <si>
    <t>Composition of group</t>
  </si>
  <si>
    <t>Subsidiaries</t>
  </si>
  <si>
    <t>Sub 1</t>
  </si>
  <si>
    <t>Sub 2</t>
  </si>
  <si>
    <t>Principal place of business / country of incorporation</t>
  </si>
  <si>
    <t>Australia</t>
  </si>
  <si>
    <t>x</t>
  </si>
  <si>
    <t>The percentage ownership interest held is equivalent to the percentage voting rights for all subsidiaries.</t>
  </si>
  <si>
    <t>Controlled entities with ownership interest of 50% or less</t>
  </si>
  <si>
    <t>Significant restrictions relating to subsidiaries</t>
  </si>
  <si>
    <t xml:space="preserve">Provide details of significant restrictions, for example statutory, contractual and regulatory restrictions, on the subsidiary’s ability to access or use the assets and settle the liabilities of the group, i.e: 
• Those that restrict the ability of a parent or its subsidiaries to transfer cash or other assets to (or from) other entities within the Group. 
• Guarantees or other requirements that may restrict dividends and other capital distributions being paid, or loans and advance being made or repaid to (or from) other entities within the Group.
</t>
  </si>
  <si>
    <t>Subsidiaries with significant non-controlling interests</t>
  </si>
  <si>
    <t>Name of subsidiary</t>
  </si>
  <si>
    <t>Profit / (loss) allocated to NCI</t>
  </si>
  <si>
    <t>Accumulated NCI of subsidiary</t>
  </si>
  <si>
    <t>Dividends paid to NCI</t>
  </si>
  <si>
    <t>Summarised statement of financial position</t>
  </si>
  <si>
    <t>Net assets</t>
  </si>
  <si>
    <t>Summarised statement of profit and loss and other comprehensive income</t>
  </si>
  <si>
    <t>Profit / (loss)</t>
  </si>
  <si>
    <t>Total comprehensive income</t>
  </si>
  <si>
    <t>Summarised statement of cash flows</t>
  </si>
  <si>
    <t>Cash flows from financing activities</t>
  </si>
  <si>
    <t>Net increase / (decrease) in cash and cash equivalents</t>
  </si>
  <si>
    <t>% ownership held by NCI</t>
  </si>
  <si>
    <t>xx</t>
  </si>
  <si>
    <t>Consolidated structured entities</t>
  </si>
  <si>
    <t>Where Council has consolidated structured entities, provide details of circumstances where Council or an entity within the group may be required to provide financial support to that consolidated structured entity and details where support has been provided during the financial reporting period.</t>
  </si>
  <si>
    <t>Consequences of changes in a Council’s ownership interest in a subsidiary that do not result in a loss of control</t>
  </si>
  <si>
    <t>Disposal of ownership interest</t>
  </si>
  <si>
    <r>
      <t xml:space="preserve">During the year, the Council disposed of </t>
    </r>
    <r>
      <rPr>
        <sz val="11.5"/>
        <color rgb="FF0000FF"/>
        <rFont val="Arial Narrow"/>
        <family val="2"/>
      </rPr>
      <t>xx%</t>
    </r>
    <r>
      <rPr>
        <sz val="11.5"/>
        <rFont val="Arial Narrow"/>
        <family val="2"/>
      </rPr>
      <t xml:space="preserve"> of its investment in </t>
    </r>
    <r>
      <rPr>
        <sz val="11.5"/>
        <color rgb="FF0000FF"/>
        <rFont val="Arial Narrow"/>
        <family val="2"/>
      </rPr>
      <t>[Name of subsidiary]</t>
    </r>
    <r>
      <rPr>
        <sz val="11.5"/>
        <rFont val="Arial Narrow"/>
        <family val="2"/>
      </rPr>
      <t>, control was maintained and therefore the Group structure did not change, although the non-controlling interest increased. This effect of this transaction on the equity attributable to the Council is shown below:</t>
    </r>
  </si>
  <si>
    <t>Consideration received</t>
  </si>
  <si>
    <t>Less: Increase in net assets attributable to NCI</t>
  </si>
  <si>
    <t>Increase / (decrease) in Council interest</t>
  </si>
  <si>
    <t>[year end date] $</t>
  </si>
  <si>
    <t>Note: the increase / decrease to Council interest is recorded in the Transactions with Non-controlling Interest reserve.</t>
  </si>
  <si>
    <t>Acquisition of ownership interest</t>
  </si>
  <si>
    <r>
      <t xml:space="preserve">During the year, the Council acquired </t>
    </r>
    <r>
      <rPr>
        <sz val="11.5"/>
        <color rgb="FF0000FF"/>
        <rFont val="Arial Narrow"/>
        <family val="2"/>
      </rPr>
      <t>xx%</t>
    </r>
    <r>
      <rPr>
        <sz val="11.5"/>
        <rFont val="Arial Narrow"/>
        <family val="2"/>
      </rPr>
      <t xml:space="preserve"> additional interest in </t>
    </r>
    <r>
      <rPr>
        <sz val="11.5"/>
        <color rgb="FF0000FF"/>
        <rFont val="Arial Narrow"/>
        <family val="2"/>
      </rPr>
      <t>[Name of Subsidiary],</t>
    </r>
    <r>
      <rPr>
        <sz val="11.5"/>
        <rFont val="Arial Narrow"/>
        <family val="2"/>
      </rPr>
      <t xml:space="preserve"> control was maintained and therefore the Group structure did not change, although the non-controlling interest decreased. This effect of this transaction on the Council interest is shown below:</t>
    </r>
  </si>
  <si>
    <t>NCI acquired</t>
  </si>
  <si>
    <t>Less: consideration paid</t>
  </si>
  <si>
    <t>Note: the increase / decrease to Council interest is recorded in the Transactions with Non-controlling Interest revenue.</t>
  </si>
  <si>
    <t>Interests in Joint Arrangements</t>
  </si>
  <si>
    <t>Joint arrangements:</t>
  </si>
  <si>
    <t>Joint arrangement 1</t>
  </si>
  <si>
    <t>Joint arrangement 2</t>
  </si>
  <si>
    <t>Type of joint arrangement</t>
  </si>
  <si>
    <t>The percentage ownership interest held is equivalent to the percentage voting rights for all joint arrangements.</t>
  </si>
  <si>
    <t>The following information is provided for joint ventures that are material to the Group and is the amount per the JV financial statements, adjusted for fair value adjustments at acquisition date and differences in accounting policies, rather than the Group’s share.</t>
  </si>
  <si>
    <t>Name of joint venture</t>
  </si>
  <si>
    <t>Dividends received from the joint venture</t>
  </si>
  <si>
    <t>Current financial liabilities (excluding trade and other payables and provisions)</t>
  </si>
  <si>
    <t>Interest income</t>
  </si>
  <si>
    <t>Income expense</t>
  </si>
  <si>
    <t>Income tax expense (income)</t>
  </si>
  <si>
    <t>Profit / (loss) from continuing operations</t>
  </si>
  <si>
    <t>Post-tax profit or loss from discontinued operations</t>
  </si>
  <si>
    <t>Measurement basis (equity method / fair value)</t>
  </si>
  <si>
    <t>Reconciliation of carrying amount of interest in joint venture to summarised financial information for joint ventures accounted for using the equity method:</t>
  </si>
  <si>
    <t>[insert reconciling items]</t>
  </si>
  <si>
    <t>Carrying amount</t>
  </si>
  <si>
    <t>Fair value of investment (if there is a quoted price)</t>
  </si>
  <si>
    <t xml:space="preserve">[Name of joint venture] </t>
  </si>
  <si>
    <t>Current year end $</t>
  </si>
  <si>
    <t xml:space="preserve">Prior year end $ </t>
  </si>
  <si>
    <t>Group’s share of xx% of net assets</t>
  </si>
  <si>
    <t>Aggregate information for joint ventures that are not individually material</t>
  </si>
  <si>
    <t>The Group has interests in a number of joint ventures none of which is considered individually material. The table below summarises, in aggregate, the financial information of all individually immaterial joint ventures.</t>
  </si>
  <si>
    <t>Carrying amount of investments in joint ventures that are not individually material</t>
  </si>
  <si>
    <t>Share of those joint ventures:</t>
  </si>
  <si>
    <t>Profit or loss from continuing operations</t>
  </si>
  <si>
    <t>Prior year end $</t>
  </si>
  <si>
    <t>Unrecognised share of losses</t>
  </si>
  <si>
    <r>
      <t xml:space="preserve">The unrecognised share of losses of joint ventures due to the Council’s interest being reduced to zero under the equity methods are </t>
    </r>
    <r>
      <rPr>
        <sz val="11.5"/>
        <color rgb="FF0000FF"/>
        <rFont val="Arial Narrow"/>
        <family val="2"/>
      </rPr>
      <t xml:space="preserve">$xx </t>
    </r>
    <r>
      <rPr>
        <sz val="11.5"/>
        <rFont val="Arial Narrow"/>
        <family val="2"/>
      </rPr>
      <t xml:space="preserve">for the reporting period and </t>
    </r>
    <r>
      <rPr>
        <sz val="11.5"/>
        <color rgb="FF0000FF"/>
        <rFont val="Arial Narrow"/>
        <family val="2"/>
      </rPr>
      <t>$xx</t>
    </r>
    <r>
      <rPr>
        <sz val="11.5"/>
        <rFont val="Arial Narrow"/>
        <family val="2"/>
      </rPr>
      <t xml:space="preserve"> on a cumulative basis.</t>
    </r>
  </si>
  <si>
    <t>Risk associated with the interests in joint ventures</t>
  </si>
  <si>
    <t>Commitments relating to joint ventures held</t>
  </si>
  <si>
    <t>Contingent liabilities incurred jointly with other investments over joint ventures held</t>
  </si>
  <si>
    <t>Interests in associates</t>
  </si>
  <si>
    <t>Associates:</t>
  </si>
  <si>
    <t>Associate 1</t>
  </si>
  <si>
    <t>Associate 2</t>
  </si>
  <si>
    <t>The percentage ownership interest held is equivalent to the percentage voting rights for all associates.</t>
  </si>
  <si>
    <t>Provide details of the nature of the Council’s relationship with the associate, for example describing the nature of the activities of the associate and whether they are strategic to the entity’s activities.</t>
  </si>
  <si>
    <t>All associates have the same year end as the Council. There are no significant restrictions on the ability of associates to transfer funds to the Group in the form of cash dividends or to repay loans or advances made by the council.</t>
  </si>
  <si>
    <t>Material associates</t>
  </si>
  <si>
    <t>The following information is provided for associates that are material to the Group and is the amount per the associate’s financial statements, adjusted for fair value adjustments at acquisition date and differences in accounting policies, rather than the Group’s share.</t>
  </si>
  <si>
    <t>Name of associate</t>
  </si>
  <si>
    <t>Dividends received from the associate</t>
  </si>
  <si>
    <t>Reconciliation of carrying amount of interest in associate to summarised financial information for associates accounted for using the equity method:</t>
  </si>
  <si>
    <t xml:space="preserve">[Name of associate] </t>
  </si>
  <si>
    <t xml:space="preserve">Current year end $ </t>
  </si>
  <si>
    <t>The Group has interests in a number of associates none of which is considered individually material. The table below summarises, in aggregate, the financial information of all individually immaterial associates.</t>
  </si>
  <si>
    <t>Share of those associates:</t>
  </si>
  <si>
    <t>Carrying amount of investments in associates that are not individually material</t>
  </si>
  <si>
    <r>
      <t>The unrecognised share of losses of associates due to the Council’s interest being reduced to zero under the equity methods are</t>
    </r>
    <r>
      <rPr>
        <sz val="11.5"/>
        <color rgb="FF0000FF"/>
        <rFont val="Arial Narrow"/>
        <family val="2"/>
      </rPr>
      <t xml:space="preserve"> $xx</t>
    </r>
    <r>
      <rPr>
        <sz val="11.5"/>
        <rFont val="Arial Narrow"/>
        <family val="2"/>
      </rPr>
      <t xml:space="preserve"> for the reporting period and </t>
    </r>
    <r>
      <rPr>
        <sz val="11.5"/>
        <color rgb="FF0000FF"/>
        <rFont val="Arial Narrow"/>
        <family val="2"/>
      </rPr>
      <t>$xx</t>
    </r>
    <r>
      <rPr>
        <sz val="11.5"/>
        <rFont val="Arial Narrow"/>
        <family val="2"/>
      </rPr>
      <t xml:space="preserve"> on a cumulative basis.</t>
    </r>
  </si>
  <si>
    <t>Risks associated with the interest in associates</t>
  </si>
  <si>
    <t>Contingent liabilities incurred jointly with other investments over associates held</t>
  </si>
  <si>
    <r>
      <t>The Council holds</t>
    </r>
    <r>
      <rPr>
        <sz val="11.5"/>
        <color rgb="FF0000FF"/>
        <rFont val="Arial Narrow"/>
        <family val="2"/>
      </rPr>
      <t xml:space="preserve"> 42%</t>
    </r>
    <r>
      <rPr>
        <sz val="11.5"/>
        <rFont val="Arial Narrow"/>
        <family val="2"/>
      </rPr>
      <t xml:space="preserve"> of the ordinary shares of </t>
    </r>
    <r>
      <rPr>
        <sz val="11.5"/>
        <color rgb="FF0000FF"/>
        <rFont val="Arial Narrow"/>
        <family val="2"/>
      </rPr>
      <t>Goreng Ltd</t>
    </r>
    <r>
      <rPr>
        <sz val="11.5"/>
        <rFont val="Arial Narrow"/>
        <family val="2"/>
      </rPr>
      <t xml:space="preserve">. Under a management agreement between Council, </t>
    </r>
    <r>
      <rPr>
        <sz val="11.5"/>
        <color rgb="FF0000FF"/>
        <rFont val="Arial Narrow"/>
        <family val="2"/>
      </rPr>
      <t>Goreng</t>
    </r>
    <r>
      <rPr>
        <sz val="11.5"/>
        <rFont val="Arial Narrow"/>
        <family val="2"/>
      </rPr>
      <t xml:space="preserve"> and the other shareholder, Council is required to make all the financial and operating policy decisions of </t>
    </r>
    <r>
      <rPr>
        <sz val="11.5"/>
        <color rgb="FF0000FF"/>
        <rFont val="Arial Narrow"/>
        <family val="2"/>
      </rPr>
      <t>Goreng</t>
    </r>
    <r>
      <rPr>
        <sz val="11.5"/>
        <rFont val="Arial Narrow"/>
        <family val="2"/>
      </rPr>
      <t xml:space="preserve"> and to ensure that those policies are consistent with the policies of the Group and therefore has control.</t>
    </r>
  </si>
  <si>
    <t>Council required to insert note for relevant sections if AASB 10 &amp; 11 apply</t>
  </si>
  <si>
    <t xml:space="preserve">(ii)  </t>
  </si>
  <si>
    <t>Termination benefits</t>
  </si>
  <si>
    <t>$</t>
  </si>
  <si>
    <r>
      <rPr>
        <vertAlign val="superscript"/>
        <sz val="10"/>
        <rFont val="Arial Narrow"/>
        <family val="2"/>
      </rPr>
      <t>1</t>
    </r>
    <r>
      <rPr>
        <sz val="10"/>
        <rFont val="Arial Narrow"/>
        <family val="2"/>
      </rPr>
      <t xml:space="preserve"> Gross Salary includes all forms of consideration paid and payable for services rendered, compensated absences during the period and salary sacrifice amounts.</t>
    </r>
  </si>
  <si>
    <t>Allowances</t>
  </si>
  <si>
    <t xml:space="preserve"> [Provide sufficient and relevant information to meet the intent of improved transparency through greater disclosure of remuneration arrangements]</t>
  </si>
  <si>
    <t>Short term incentive payments</t>
  </si>
  <si>
    <t>[Further comments should be added here to clearly specify links between fixed remuneration and performance.]</t>
  </si>
  <si>
    <t>Termination payments during the current year included:</t>
  </si>
  <si>
    <t>Executives</t>
  </si>
  <si>
    <t>Remuneration levels for key management personnel are set in accordance with …</t>
  </si>
  <si>
    <t>The performance of each senior executive, including the General Manager, is reviewed annually which includes a review of their remuneration package. The terms of employment of each senior executive, including the General Manager, contain a termination clause that requires the senior executive or Council to provide a minimum notice period of up to x months prior to termination of the contract. Whilst not automatic, contracts can be extended.</t>
  </si>
  <si>
    <t>The Council sets fixed performance targets with goals and indicators aligned to …</t>
  </si>
  <si>
    <t>Key management personnel are those persons having authority and responsibility for planning, directing and controlling the entity. Examples of key management personnel are likely to be Executive personnel.</t>
  </si>
  <si>
    <t>Where assets have separate identifiable components that are subject to regular replacement, these components are assigned distinct useful lives and remaining values and a separate depreciation rate is determined for each component.</t>
  </si>
  <si>
    <t>However, the disclosure is STRONGLY recommended</t>
  </si>
  <si>
    <t>General Comments</t>
  </si>
  <si>
    <t>The actuarial review concluded that:</t>
  </si>
  <si>
    <t>The financial assumptions used to calculate the Accrued Benefits for the Fund were:</t>
  </si>
  <si>
    <t>Price Inflation   n/a</t>
  </si>
  <si>
    <t>n</t>
  </si>
  <si>
    <t>The Fund is a defined benefit Fund.</t>
  </si>
  <si>
    <t>The Quadrant Defined Benefits Fund has been classified as a multi-employer sponsored plan.  As the Fund’s assets and liabilities are pooled and are not allocated by employer, the Actuary is unable to allocate benefit liabilities, assets and costs between employers. Thus the Fund is not able to prepare standard AASB119 defined benefit reporting.</t>
  </si>
  <si>
    <t>Reporting entity</t>
  </si>
  <si>
    <t>Use of estimates and judgements</t>
  </si>
  <si>
    <t>Use of judgements and estimates</t>
  </si>
  <si>
    <t>51 (d,e)</t>
  </si>
  <si>
    <t>Need to update note ref</t>
  </si>
  <si>
    <t xml:space="preserve">Council is a lessor and enters into agreements with a number of lessees. These include commercial and non-commercial agreements. </t>
  </si>
  <si>
    <t>26(a,b)</t>
  </si>
  <si>
    <t xml:space="preserve">Aus 6a, 8.1, 26.1  </t>
  </si>
  <si>
    <t>Accounting policy</t>
  </si>
  <si>
    <t>Rental income</t>
  </si>
  <si>
    <t>Gains and losses on asset disposals</t>
  </si>
  <si>
    <t>Investment revenue</t>
  </si>
  <si>
    <t>Materials and services expense</t>
  </si>
  <si>
    <t>Impairment expense</t>
  </si>
  <si>
    <t>Depreciation and amortisation expense</t>
  </si>
  <si>
    <t>Finance expense</t>
  </si>
  <si>
    <t>Amounts received as tender deposits and retention amounts controlled by Council are recognised as Trust funds until they are returned or forfeited.</t>
  </si>
  <si>
    <t>i) Short term obligations</t>
  </si>
  <si>
    <t>ii) Other long term employee benefit obligations</t>
  </si>
  <si>
    <t>iii) Sick leave</t>
  </si>
  <si>
    <t>iv) Defined benefit plans</t>
  </si>
  <si>
    <t>v) Defined contribution plans</t>
  </si>
  <si>
    <t>All amounts are presented in Australian dollars and unless stated, have been rounded to the nearest thousand dollars.</t>
  </si>
  <si>
    <t>Investment Property</t>
  </si>
  <si>
    <t>Significant business activities</t>
  </si>
  <si>
    <t>Goods and services tax (GST)</t>
  </si>
  <si>
    <t xml:space="preserve">(d) </t>
  </si>
  <si>
    <t xml:space="preserve">(e) </t>
  </si>
  <si>
    <t>i) Subsidiaries</t>
  </si>
  <si>
    <t>ii) Joint arrangements</t>
  </si>
  <si>
    <t>In relation to its joint operations, where the venturer has the rights to the individual assets and obligations arising from the arrangement, the Council has recognised: 
• Its assets, including its share of any assets held jointly; 
• Its liabilities, including its share of any liabilities incurred jointly; 
• Its revenue from the sale of its share of the output arising from the joint operation; 
• Its share of the revenue from the sale of the output by the joint operation; 
• Its expenses, including its share of any expenses incurred jointly. 
These figures are incorporated into the relevant line item in the primary statements.</t>
  </si>
  <si>
    <t>iii) Joint operations</t>
  </si>
  <si>
    <t>iv) Joint ventures</t>
  </si>
  <si>
    <t>v) Associates</t>
  </si>
  <si>
    <t>Reversal of impairment income</t>
  </si>
  <si>
    <t xml:space="preserve">Land, heritage, artwork and road earthwork assets are not depreciated on the basis that they are assessed as not having a limited useful life.    </t>
  </si>
  <si>
    <t>Managed funds</t>
  </si>
  <si>
    <t xml:space="preserve">Managed funds </t>
  </si>
  <si>
    <t>No accrual is made for sick leave as Council experience indicates that, on average, sick leave taken in each reporting period is less than the entitlement accruing in that period, and this experience is expected to recur in future reporting periods. Council does not make payment for untaken sick leave.</t>
  </si>
  <si>
    <t>Remuneration Principles</t>
  </si>
  <si>
    <t>Aggregate information for associates that are not individually material.</t>
  </si>
  <si>
    <t xml:space="preserve">Net asset revaluation increment/(decrement) </t>
  </si>
  <si>
    <t>A non-current asset held for sale (including disposal groups) is measured at the lower of its carrying amount and fair value less costs to sell, and is not subject to depreciation. Non-current assets, disposal groups and related liabilities are treated as current and classified as held for sale if their carrying amount will be recovered through a sale transaction rather than through continuing use. This condition is regarded as met only when the sale is highly probable and the asset's sale (or disposal group sale) is expected to be completed within 12 months from the date of classification.</t>
  </si>
  <si>
    <t>The following classes of assets have been recognised.  In accordance with Council's policy, the threshold limits detailed below have applied when recognising assets within an applicable asset class and unless otherwise stated are consistent with the prior year:</t>
  </si>
  <si>
    <t>Intangible assets with finite lives that are acquired separately are carried at cost less accumulated amortisation and accumulated impairment losses. Amortisation is recognised on a straight-line basis over their estimated useful lives. The estimated useful life and amortisation method are reviewed at the end of each reporting period, with the effect of any changes in estimate being accounted for on a prospective basis. Intangible assets with indefinite useful lives that are acquired separately are carried at cost less accumulated impairment losses.</t>
  </si>
  <si>
    <t>The estimated useful lives for current and comparative periods are as follows:</t>
  </si>
  <si>
    <t>&lt;insert years&gt;</t>
  </si>
  <si>
    <t>change to suit</t>
  </si>
  <si>
    <t>Inserted leases here</t>
  </si>
  <si>
    <t>Borrowings</t>
  </si>
  <si>
    <t xml:space="preserve"> (Decrement)</t>
  </si>
  <si>
    <t>The Council's exposure to liquidity risk is deemed insignificant based on prior periods' data and current assessment of risk.</t>
  </si>
  <si>
    <r>
      <rPr>
        <vertAlign val="superscript"/>
        <sz val="10"/>
        <rFont val="Arial Narrow"/>
        <family val="2"/>
      </rPr>
      <t xml:space="preserve">2 </t>
    </r>
    <r>
      <rPr>
        <sz val="10"/>
        <rFont val="Arial Narrow"/>
        <family val="2"/>
      </rPr>
      <t xml:space="preserve">Short term incentive payments are non-recurrent payments which depend on achieving specified performance goals within specified timeframes. These payments are capped at 15% of base salary. </t>
    </r>
    <r>
      <rPr>
        <sz val="10"/>
        <color rgb="FF0000FF"/>
        <rFont val="Arial Narrow"/>
        <family val="2"/>
      </rPr>
      <t xml:space="preserve"> [This includes such items as retention bonuses in culmination with termination.]</t>
    </r>
  </si>
  <si>
    <t>Need to include in SOCI if relevant</t>
  </si>
  <si>
    <t>As an alternative to disclosing Judgements and Assumptions here, an entity may choose to avoid the note referencing and include the disclosure within the relevant note. It should be disclosed in a way to ensure it is highlighted.</t>
  </si>
  <si>
    <t>Result from continuing operations</t>
  </si>
  <si>
    <t>Result from discontinued operations</t>
  </si>
  <si>
    <t>Net result for the year</t>
  </si>
  <si>
    <t>• that the entity must demonstrate to us that its financial reporting and auditing arrangements are appropriate. To satisfy this condition, the dispensed with audit entities are required to submit their audited financial statements to us each year. The financial statements are reviewed and, where necessary, feedback on information presented in the financial statements is provided to the entity or</t>
  </si>
  <si>
    <t>• that the entity is a subsidiary of a State entity whose financial transactions and balances are audited as part of the preparation of the consolidated financial statements of the controlling entity.</t>
  </si>
  <si>
    <t>For inclusion here the subsidiary must be sustainable and the parent demonstrate appropriate handling of financial arrangements.</t>
  </si>
  <si>
    <t>Where a subsidiary is material or deemed of public interest and a dispensation not granted, financial accounts will need to be prepared.</t>
  </si>
  <si>
    <t>We consider the following standards the minimum basic accounting framework for the preparation of proper accounts and records in special purpose financial reports.</t>
  </si>
  <si>
    <t>From this starting block, financial reports should be augmented by any other accounting standard relevant to the preparation of an entity’s financial statements.</t>
  </si>
  <si>
    <t>Please consult with your audit team when preparing this note.</t>
  </si>
  <si>
    <t>Criteria for dispensation</t>
  </si>
  <si>
    <t>Investment in Water Corporation</t>
  </si>
  <si>
    <t>There have been no transfers between level 1, 2 or 3 measurements during the year.</t>
  </si>
  <si>
    <r>
      <t xml:space="preserve">As required in terms of paragraph 148 of AASB 119 </t>
    </r>
    <r>
      <rPr>
        <i/>
        <sz val="11.5"/>
        <rFont val="Arial Narrow"/>
        <family val="2"/>
      </rPr>
      <t>Employee Benefits</t>
    </r>
    <r>
      <rPr>
        <sz val="11.5"/>
        <rFont val="Arial Narrow"/>
        <family val="2"/>
      </rPr>
      <t>, Council discloses the following details:</t>
    </r>
  </si>
  <si>
    <t>The Trust Deed does not contemplate the Fund withdrawing from Tasplan. However it is likely that Rule 27.4 would be applied in this case (as detailed above).</t>
  </si>
  <si>
    <t>In the current year, Council has adopted all of the new and revised Standards and Interpretations issued by the Australian Accounting Standards Board that are relevant to its operations and effective for the current annual reporting period. These include:</t>
  </si>
  <si>
    <t>At each reporting date, Council reviews the carrying value of its assets to determine whether there is any indication that these assets have been impaired. If such an indication exists, the recoverable amount of the asset, being the higher of the asset's fair value less costs to sell and value in use, is compared to the assets carrying value. Any excess of the assets carrying value over its recoverable amount is expensed to the Statement of Other Comprehensive Income, unless the asset is carried at the revalued amount in which case, the impairment loss is recognised directly against the revaluation reserve in respect of the same class of asset to the extent that the impairment loss does not exceed the amount in the revaluation surplus for that same class of asset.  For non-cash generating assets of Council such as roads, drains, public buildings and the like, value in use is represented by the deprival value of the asset approximated by its written down replacement cost.</t>
  </si>
  <si>
    <t>All other Australian accounting standards and interpretations with future effective dates are either not applicable to Council's activities, or have no material impact.</t>
  </si>
  <si>
    <r>
      <t xml:space="preserve">Financial guarantee contracts are recognised as a liability at the time the guarantee is issued. The liability is initially measured at fair value, and if there is material increase in the likelihood that the guarantee may have to be exercised, at the higher of the amount determined in accordance with AASB 137 </t>
    </r>
    <r>
      <rPr>
        <i/>
        <sz val="11.5"/>
        <rFont val="Arial Narrow"/>
        <family val="2"/>
      </rPr>
      <t>Provisions, Contingent Liabilities and Contingent Assets</t>
    </r>
    <r>
      <rPr>
        <sz val="11.5"/>
        <rFont val="Arial Narrow"/>
        <family val="2"/>
      </rPr>
      <t xml:space="preserve"> and the amount initially recognised less cumulative amortisation, where appropriate. In the determination of fair value, consideration is given to factors including the probability of default by the guaranteed party and the likely loss to Council in the event of default. </t>
    </r>
  </si>
  <si>
    <t xml:space="preserve">Statement of Comprehensive Income
</t>
  </si>
  <si>
    <t>Expenses are recognised in the Statement of Comprehensive Income when a decrease in future economic benefits related to a decrease in asset or an increase of a liability has arisen that can be measured reliably.</t>
  </si>
  <si>
    <t>118(c),</t>
  </si>
  <si>
    <t>118(e)</t>
  </si>
  <si>
    <t>86(c)</t>
  </si>
  <si>
    <t>86(a)</t>
  </si>
  <si>
    <r>
      <t xml:space="preserve">The Auditor-General has the discretion, under the </t>
    </r>
    <r>
      <rPr>
        <i/>
        <sz val="10.5"/>
        <color rgb="FF0000FF"/>
        <rFont val="Arial"/>
        <family val="2"/>
      </rPr>
      <t xml:space="preserve">Audit Act 2008 </t>
    </r>
    <r>
      <rPr>
        <sz val="10.5"/>
        <color rgb="FF0000FF"/>
        <rFont val="Arial"/>
        <family val="2"/>
      </rPr>
      <t>to dispense with certain audits if considered appropriate in the circumstances. The dispensation is subject to conditions determined by the Auditor-General. We have imposed the following conditions:</t>
    </r>
  </si>
  <si>
    <r>
      <t xml:space="preserve">○ AASB 101 </t>
    </r>
    <r>
      <rPr>
        <i/>
        <sz val="10.5"/>
        <color rgb="FF0000FF"/>
        <rFont val="Arial"/>
        <family val="2"/>
      </rPr>
      <t>Presentation of Financial Statements</t>
    </r>
  </si>
  <si>
    <r>
      <t xml:space="preserve">○ AASB 107 </t>
    </r>
    <r>
      <rPr>
        <i/>
        <sz val="10.5"/>
        <color rgb="FF0000FF"/>
        <rFont val="Arial"/>
        <family val="2"/>
      </rPr>
      <t>Statement of Cash Flows</t>
    </r>
  </si>
  <si>
    <r>
      <t xml:space="preserve">○ AASB 108 </t>
    </r>
    <r>
      <rPr>
        <i/>
        <sz val="10.5"/>
        <color rgb="FF0000FF"/>
        <rFont val="Arial"/>
        <family val="2"/>
      </rPr>
      <t>Accounting Policies, Changes in Accounting Estimates and Errors</t>
    </r>
  </si>
  <si>
    <r>
      <t xml:space="preserve">○ AASB 1048 </t>
    </r>
    <r>
      <rPr>
        <i/>
        <sz val="10.5"/>
        <color rgb="FF0000FF"/>
        <rFont val="Arial"/>
        <family val="2"/>
      </rPr>
      <t>Interpretation of Standards</t>
    </r>
    <r>
      <rPr>
        <sz val="10.5"/>
        <color rgb="FF0000FF"/>
        <rFont val="Arial"/>
        <family val="2"/>
      </rPr>
      <t>.</t>
    </r>
  </si>
  <si>
    <r>
      <t xml:space="preserve">○ AASB 1054 </t>
    </r>
    <r>
      <rPr>
        <i/>
        <sz val="10.5"/>
        <color rgb="FF0000FF"/>
        <rFont val="Arial"/>
        <family val="2"/>
      </rPr>
      <t>Australian Additional Disclosures</t>
    </r>
  </si>
  <si>
    <t>Deputy Mayor</t>
  </si>
  <si>
    <t>Short term employee benefits</t>
  </si>
  <si>
    <t>Post employment benefits</t>
  </si>
  <si>
    <t>Total Compensation AASB 124</t>
  </si>
  <si>
    <t>Total allowances and expenses section 72</t>
  </si>
  <si>
    <t>Mayor</t>
  </si>
  <si>
    <t>Remuneration band</t>
  </si>
  <si>
    <t xml:space="preserve"> $120 001 - $140 000 </t>
  </si>
  <si>
    <t xml:space="preserve"> $140 001 - $160 000 </t>
  </si>
  <si>
    <t xml:space="preserve"> $160 001 - $180 000 </t>
  </si>
  <si>
    <t xml:space="preserve"> $240 001 - $260 000 </t>
  </si>
  <si>
    <r>
      <rPr>
        <vertAlign val="superscript"/>
        <sz val="10"/>
        <color theme="1"/>
        <rFont val="Arial Narrow"/>
        <family val="2"/>
      </rPr>
      <t>3</t>
    </r>
    <r>
      <rPr>
        <sz val="10"/>
        <rFont val="Arial Narrow"/>
        <family val="2"/>
      </rPr>
      <t xml:space="preserve"> Includes total cost of providing and maintaining vehicles provided for private use, including registration, insurance, fuel and other consumables, maintenance cost and parking (including notional value of parking provided at premises that are owned or leased and fringe benefits tax).</t>
    </r>
  </si>
  <si>
    <r>
      <rPr>
        <vertAlign val="superscript"/>
        <sz val="10"/>
        <color theme="1"/>
        <rFont val="Arial Narrow"/>
        <family val="2"/>
      </rPr>
      <t>5</t>
    </r>
    <r>
      <rPr>
        <sz val="10"/>
        <rFont val="Arial Narrow"/>
        <family val="2"/>
      </rPr>
      <t xml:space="preserve"> Superannuation means the contribution to the superannuation fund of the individual.  Superannuation benefits for members of a defined benefit scheme were calculated using a notional cost based on </t>
    </r>
    <r>
      <rPr>
        <sz val="10"/>
        <color rgb="FF0070C0"/>
        <rFont val="Arial Narrow"/>
        <family val="2"/>
      </rPr>
      <t xml:space="preserve">….... </t>
    </r>
    <r>
      <rPr>
        <sz val="10"/>
        <color rgb="FF0000FF"/>
        <rFont val="Arial Narrow"/>
        <family val="2"/>
      </rPr>
      <t>[Specify]</t>
    </r>
  </si>
  <si>
    <t>The employment terms and conditions of senior executives are contained in individual employment contracts and prescribe total remuneration, superannuation, annual and long service leave, vehicle and salary sacrifice provisions.  In addition to their salaries, Council also provides non-cash benefits and contributes to post-employment superannuation plans on their behalf.</t>
  </si>
  <si>
    <t>Sheet</t>
  </si>
  <si>
    <t>Example disclosure to comply with AASB124 and LGA requirements</t>
  </si>
  <si>
    <t>For the purposes of the Statement of Cash Flows, cash and cash equivalents include cash on hand, deposits at call, and other highly liquid investments with original maturities of three months or less, net of outstanding bank overdrafts.</t>
  </si>
  <si>
    <t>Update if a quantitative note disclosure required</t>
  </si>
  <si>
    <t>Include any additional accounting policies to support quantitative disclosure, where considered material</t>
  </si>
  <si>
    <t>AASB1054.10b - For all other services performed during the reporting period an entity shall describe the nature of other services.</t>
  </si>
  <si>
    <t>Last sentence applies to all who hold an Investment in TasWater</t>
  </si>
  <si>
    <r>
      <t xml:space="preserve">While the unit rates based on square metres can be supported by market evidence (level 2), the estimates of residual value and useful life that are used to calculate accumulated depreciation comprise unobservable inputs (level 3). Where these other inputs are significant to the valuation the overall valuation has been classified as level 3. </t>
    </r>
    <r>
      <rPr>
        <sz val="11.5"/>
        <color rgb="FF0000FF"/>
        <rFont val="Arial Narrow"/>
        <family val="2"/>
      </rPr>
      <t>The table at (d) below summarises the effect that changes in the most significant unobservable inputs would have on the valuation.</t>
    </r>
  </si>
  <si>
    <r>
      <rPr>
        <b/>
        <i/>
        <sz val="11.5"/>
        <rFont val="Arial Narrow"/>
        <family val="2"/>
      </rPr>
      <t xml:space="preserve">Level 3 measurements (recurring) </t>
    </r>
    <r>
      <rPr>
        <i/>
        <sz val="11.5"/>
        <rFont val="Arial Narrow"/>
        <family val="2"/>
      </rPr>
      <t>-</t>
    </r>
    <r>
      <rPr>
        <i/>
        <sz val="11.5"/>
        <color rgb="FF0000FF"/>
        <rFont val="Arial Narrow"/>
        <family val="2"/>
      </rPr>
      <t xml:space="preserve"> a reconciliation of opening and closing balances is also required, which should include gains and losses recognised in profit and loss, gains/loss recognised in other comprehensive income, purchases and disposals, transfers in and out of Level 3. Refer Note (e) below.</t>
    </r>
  </si>
  <si>
    <t>Note 21 for Water Corp'</t>
  </si>
  <si>
    <t>Significant items of note include:</t>
  </si>
  <si>
    <t>Various wording, terminology and references are highlighted throughout these model statements.</t>
  </si>
  <si>
    <t xml:space="preserve">Reference
</t>
  </si>
  <si>
    <t>Total should equate to amount disclosed in Cash Flow statement</t>
  </si>
  <si>
    <t xml:space="preserve"> Management Certification of the Financial Report</t>
  </si>
  <si>
    <r>
      <t xml:space="preserve">•  the </t>
    </r>
    <r>
      <rPr>
        <i/>
        <sz val="11.5"/>
        <rFont val="Arial Narrow"/>
        <family val="2"/>
      </rPr>
      <t>Local Government Act 1993</t>
    </r>
  </si>
  <si>
    <t>At the date of signing this certification, I am not aware of any circumstances which would render the particulars included in the financial statements misleading or inaccurate.</t>
  </si>
  <si>
    <t>The completed Financial Statements Preparation and Submission Checklist is enclosed.</t>
  </si>
  <si>
    <r>
      <t>&lt;CFO</t>
    </r>
    <r>
      <rPr>
        <sz val="11.5"/>
        <rFont val="Arial Narrow"/>
        <family val="2"/>
      </rPr>
      <t>'s Name&gt;</t>
    </r>
  </si>
  <si>
    <t>Chief Financial Officer</t>
  </si>
  <si>
    <t>Balance Sheet</t>
  </si>
  <si>
    <t>SFP</t>
  </si>
  <si>
    <t>Check Prior Year</t>
  </si>
  <si>
    <t>Check Current Year</t>
  </si>
  <si>
    <t>From SFP &amp; Note</t>
  </si>
  <si>
    <t>Statement of Comprehensive Income</t>
  </si>
  <si>
    <r>
      <t xml:space="preserve">Council's policy is to recognise transfers in and out of the fair value hierarchy levels as at the </t>
    </r>
    <r>
      <rPr>
        <sz val="11.5"/>
        <color rgb="FF0000FF"/>
        <rFont val="Arial Narrow"/>
        <family val="2"/>
      </rPr>
      <t xml:space="preserve">end of the reporting period/ the date of the event or change in circumstances that caused the transfer / the beginning of the reporting period </t>
    </r>
    <r>
      <rPr>
        <sz val="11.5"/>
        <rFont val="Arial Narrow"/>
        <family val="2"/>
      </rPr>
      <t xml:space="preserve">- </t>
    </r>
    <r>
      <rPr>
        <sz val="11.5"/>
        <color rgb="FF0000FF"/>
        <rFont val="Arial Narrow"/>
        <family val="2"/>
      </rPr>
      <t>delete as applicable.</t>
    </r>
  </si>
  <si>
    <t>Less non-operating income</t>
  </si>
  <si>
    <t>Add non-operational expenses</t>
  </si>
  <si>
    <t>The intent of the underlying result is to show the outcome of a council’s normal or usual day to day operations.</t>
  </si>
  <si>
    <t xml:space="preserve">Transactions with related parties </t>
  </si>
  <si>
    <t>During the period Council entered into the following transactions with related parties.</t>
  </si>
  <si>
    <t>(Include aggregate details and disclose each type of transaction, the nature of the terms and conditions relating to the transaction  and the aggregate amount  of each type of transaction.)</t>
  </si>
  <si>
    <t>Nature of the transaction</t>
  </si>
  <si>
    <t>Amount of the transactions during the year</t>
  </si>
  <si>
    <t>Outstanding balances, including
commitments at year end</t>
  </si>
  <si>
    <t>Terms and conditions</t>
  </si>
  <si>
    <t>Council owes
$5,000</t>
  </si>
  <si>
    <t>Council owes
$50,000</t>
  </si>
  <si>
    <t>The aggregate amount of loans in existence at balance date that have been made, guaranteed or secured by the council to a related party as follows:</t>
  </si>
  <si>
    <t>(Include aggregate details of original amount of loan, repayments received in period, outstanding balance and details of the terms and conditions applicable.)</t>
  </si>
  <si>
    <t>(vi)</t>
  </si>
  <si>
    <t>Commitments to/from related parties</t>
  </si>
  <si>
    <t>The aggregate amount of commitments  in existence at balance date that have been made, guaranteed or secured by the council to a related party are as follows:</t>
  </si>
  <si>
    <t>(Include aggregated details of commitments to or from related parties.)</t>
  </si>
  <si>
    <t>The expense recognised during the period relating to bad or doubtful debts due from related parties</t>
  </si>
  <si>
    <t>(vii)</t>
  </si>
  <si>
    <t>Transactions with related parties that have not been disclosed</t>
  </si>
  <si>
    <t>Most of the entities and people that are related parties of council live and operate within the municipality. Therefore, on a regular basis ordinary citizen transactions occur between Council and its related parties. Some examples include:</t>
  </si>
  <si>
    <t>- Use of Council's swimming pool</t>
  </si>
  <si>
    <t>- Dog registration</t>
  </si>
  <si>
    <t>Council has not included these types of transaction in its disclosure, where they are made on the same terms and conditions available to the general public.</t>
  </si>
  <si>
    <t>- Payment of rates on a primary residence</t>
  </si>
  <si>
    <r>
      <t>Cleaning services</t>
    </r>
    <r>
      <rPr>
        <i/>
        <vertAlign val="superscript"/>
        <sz val="11.5"/>
        <color rgb="FF0000FF"/>
        <rFont val="Arial Narrow"/>
        <family val="2"/>
      </rPr>
      <t>1</t>
    </r>
  </si>
  <si>
    <r>
      <t>Supply of building materials</t>
    </r>
    <r>
      <rPr>
        <i/>
        <vertAlign val="superscript"/>
        <sz val="11.5"/>
        <color rgb="FF0000FF"/>
        <rFont val="Arial Narrow"/>
        <family val="2"/>
      </rPr>
      <t>2</t>
    </r>
  </si>
  <si>
    <r>
      <t>Fees and charges</t>
    </r>
    <r>
      <rPr>
        <i/>
        <vertAlign val="superscript"/>
        <sz val="11.5"/>
        <color rgb="FF0000FF"/>
        <rFont val="Arial Narrow"/>
        <family val="2"/>
      </rPr>
      <t>3</t>
    </r>
  </si>
  <si>
    <r>
      <rPr>
        <i/>
        <vertAlign val="superscript"/>
        <sz val="11.5"/>
        <color rgb="FF0000FF"/>
        <rFont val="Arial Narrow"/>
        <family val="2"/>
      </rPr>
      <t xml:space="preserve">2 </t>
    </r>
    <r>
      <rPr>
        <i/>
        <sz val="11.5"/>
        <color rgb="FF0000FF"/>
        <rFont val="Arial Narrow"/>
        <family val="2"/>
      </rPr>
      <t>Council purchased aggregate concrete during the year from Rock Me Pty Ltd, a company which has a member of Councils KMP as a director. Amounts were billed based on normal rates for such supplies and were due and payable under normal payment terms.</t>
    </r>
  </si>
  <si>
    <r>
      <rPr>
        <i/>
        <vertAlign val="superscript"/>
        <sz val="11.5"/>
        <color rgb="FF0000FF"/>
        <rFont val="Arial Narrow"/>
        <family val="2"/>
      </rPr>
      <t>3</t>
    </r>
    <r>
      <rPr>
        <i/>
        <sz val="11.5"/>
        <color rgb="FF0000FF"/>
        <rFont val="Arial Narrow"/>
        <family val="2"/>
      </rPr>
      <t>Planning fees were received in relation to planning applications from two companies which are associated with Council KMP. The applications relate to blocks of land in Wellington Road and Spring Street. These applications are currently being assessed by Council.</t>
    </r>
  </si>
  <si>
    <t>18b</t>
  </si>
  <si>
    <t>Loans and guarantees to/from related parties</t>
  </si>
  <si>
    <t>18b(ii)</t>
  </si>
  <si>
    <r>
      <t>Infrastructure contributions</t>
    </r>
    <r>
      <rPr>
        <i/>
        <vertAlign val="superscript"/>
        <sz val="11.5"/>
        <color rgb="FF0000FF"/>
        <rFont val="Arial Narrow"/>
        <family val="2"/>
      </rPr>
      <t>4</t>
    </r>
  </si>
  <si>
    <t>(Include details of the body or organisation to which an interest has been notified.)</t>
  </si>
  <si>
    <r>
      <t xml:space="preserve">In accordance with s84(2)(b) of the </t>
    </r>
    <r>
      <rPr>
        <i/>
        <sz val="11.5"/>
        <color rgb="FF0000FF"/>
        <rFont val="Arial Narrow"/>
        <family val="2"/>
      </rPr>
      <t>Local Government Act 1993</t>
    </r>
    <r>
      <rPr>
        <sz val="11.5"/>
        <color rgb="FF0000FF"/>
        <rFont val="Arial Narrow"/>
        <family val="2"/>
      </rPr>
      <t>, no interests have been notified to the General Manager in respect of any body or organisation with which the Council has major financial dealings.</t>
    </r>
  </si>
  <si>
    <r>
      <t xml:space="preserve">In accordance with s84(2)(b) of the </t>
    </r>
    <r>
      <rPr>
        <i/>
        <sz val="11.5"/>
        <color rgb="FF0000FF"/>
        <rFont val="Arial Narrow"/>
        <family val="2"/>
      </rPr>
      <t>Local Government Act 1993</t>
    </r>
    <r>
      <rPr>
        <sz val="11.5"/>
        <color rgb="FF0000FF"/>
        <rFont val="Arial Narrow"/>
        <family val="2"/>
      </rPr>
      <t>, the General Manager has been notified in respect interests in the following entities with which the Council has major financial dealings:</t>
    </r>
  </si>
  <si>
    <r>
      <t xml:space="preserve">Include </t>
    </r>
    <r>
      <rPr>
        <b/>
        <u/>
        <sz val="11.5"/>
        <color rgb="FF0000FF"/>
        <rFont val="Arial Narrow"/>
        <family val="2"/>
      </rPr>
      <t>one</t>
    </r>
    <r>
      <rPr>
        <b/>
        <sz val="11.5"/>
        <color rgb="FF0000FF"/>
        <rFont val="Arial Narrow"/>
        <family val="2"/>
      </rPr>
      <t xml:space="preserve"> of these 2 options to cover LGA 84(2)(b)</t>
    </r>
  </si>
  <si>
    <t>Transactions with subsidiaries, associates and joint ventures</t>
  </si>
  <si>
    <t>Transactions with subsidiaries</t>
  </si>
  <si>
    <t>Transactions with associates</t>
  </si>
  <si>
    <t>Transactions with joint ventures</t>
  </si>
  <si>
    <r>
      <t xml:space="preserve">The group consists of Council and </t>
    </r>
    <r>
      <rPr>
        <sz val="11.5"/>
        <color rgb="FFFF0000"/>
        <rFont val="Arial Narrow"/>
        <family val="2"/>
      </rPr>
      <t>X</t>
    </r>
    <r>
      <rPr>
        <sz val="11.5"/>
        <color rgb="FF0000FF"/>
        <rFont val="Arial Narrow"/>
        <family val="2"/>
      </rPr>
      <t xml:space="preserve"> subsidiaries.</t>
    </r>
  </si>
  <si>
    <t>The following transactions occurred with subsidiaries:</t>
  </si>
  <si>
    <t>Subsidiary</t>
  </si>
  <si>
    <t>Goods and services supplied by council, on normal terms and conditions</t>
  </si>
  <si>
    <t>Rental accommodation</t>
  </si>
  <si>
    <t>Commercial rates and charges</t>
  </si>
  <si>
    <t>Grant and subsidies provided by council</t>
  </si>
  <si>
    <t>18(f), (g) 24</t>
  </si>
  <si>
    <t>18(c)</t>
  </si>
  <si>
    <t>18(d)</t>
  </si>
  <si>
    <t>18(e)</t>
  </si>
  <si>
    <r>
      <t xml:space="preserve">During the year Council made the required superannuation contributions for all eligible employees to an appropriate complying superannuation fund as required by the </t>
    </r>
    <r>
      <rPr>
        <i/>
        <sz val="11.5"/>
        <rFont val="Arial Narrow"/>
        <family val="2"/>
      </rPr>
      <t>Superannuation Guarantee (Administration) Act 1992</t>
    </r>
    <r>
      <rPr>
        <sz val="11.5"/>
        <rFont val="Arial Narrow"/>
        <family val="2"/>
      </rPr>
      <t>.</t>
    </r>
  </si>
  <si>
    <t>&lt;Below table will need to be adapted to Council and the level of disclosure considered appropriate.&gt;</t>
  </si>
  <si>
    <t>&lt;Include details of holdings where relevant&gt;</t>
  </si>
  <si>
    <t xml:space="preserve">93(c ),        </t>
  </si>
  <si>
    <t>(e )(iv)</t>
  </si>
  <si>
    <t>Other significant accounting policies and pending accounting standards</t>
  </si>
  <si>
    <t>Administration and operation of dog registration, operation of pounds, control of straying stock, and noxious weeds. Operation of the Child Care Centre, operation and support of the performing arts, museum and the presentation of festivals. Community Development which provides for the implementation of a process by which strategies and plans can be developed so that the Council can fulfil their general responsibility for enhancing the quality of life of the whole community.</t>
  </si>
  <si>
    <r>
      <t xml:space="preserve">AASB 13 </t>
    </r>
    <r>
      <rPr>
        <i/>
        <sz val="11.5"/>
        <rFont val="Arial Narrow"/>
        <family val="2"/>
      </rPr>
      <t>Fair Value Measurement</t>
    </r>
    <r>
      <rPr>
        <sz val="11.5"/>
        <rFont val="Arial Narrow"/>
        <family val="2"/>
      </rPr>
      <t xml:space="preserve"> requires all assets and liabilities measured at fair value to be assigned to a level in the fair value hierarchy as follows:</t>
    </r>
  </si>
  <si>
    <r>
      <rPr>
        <sz val="11.5"/>
        <color rgb="FF0000FF"/>
        <rFont val="Arial Narrow"/>
        <family val="2"/>
      </rPr>
      <t xml:space="preserve">AASB 13 </t>
    </r>
    <r>
      <rPr>
        <i/>
        <sz val="11.5"/>
        <color rgb="FF0000FF"/>
        <rFont val="Arial Narrow"/>
        <family val="2"/>
      </rPr>
      <t>Fair Value Measurement, requires the fair value of non-financial assets to be calculated based on their "highest and best use". If applicable, [provide details of the assets that have a different highest and best use from the current use and why the non-financial asset is being used in a manner that differs from its highest and best use]. Otherwise include a sentence that all assets valued at fair value in this note are being used for their highest and best use.</t>
    </r>
  </si>
  <si>
    <t>Recurrent income</t>
  </si>
  <si>
    <t>Amounts are all forms of consideration paid, payable or provided by the entity, i.e., disclosure is made on an accruals basis and includes all accrued benefits at 30 June.  Don't forget those in acting arrangements for a period of 4 weeks or more.  Remuneration is the full salary and other benefits (e.g. HDA) paid for the period they are acting.</t>
  </si>
  <si>
    <t>Further Guidance</t>
  </si>
  <si>
    <t>AASB 124 Related Party Disclosures – Your Questions Answered</t>
  </si>
  <si>
    <t>Liabilities arising from financing activities are liabilities for which cash flows were, or future cash flows will be, classified in the Statement of Cash Flows as cash flows from financing activities.</t>
  </si>
  <si>
    <t>$’000 </t>
  </si>
  <si>
    <t>Lease liabilities </t>
  </si>
  <si>
    <t>Specify other item</t>
  </si>
  <si>
    <t>$’000</t>
  </si>
  <si>
    <t>Acquisitions / New leases</t>
  </si>
  <si>
    <t>Foreign exchange rate movements</t>
  </si>
  <si>
    <t>Changes in fair value</t>
  </si>
  <si>
    <t>Other movements</t>
  </si>
  <si>
    <t>Transfers to / (from) other Government entity</t>
  </si>
  <si>
    <t>Changes from financing cash flows:</t>
  </si>
  <si>
    <t>Overview</t>
  </si>
  <si>
    <t>Current Assets</t>
  </si>
  <si>
    <t>Other financial information</t>
  </si>
  <si>
    <t>Other matters</t>
  </si>
  <si>
    <t xml:space="preserve">Note 1 </t>
  </si>
  <si>
    <t xml:space="preserve">Each Council to determine functions </t>
  </si>
  <si>
    <t>Update for $</t>
  </si>
  <si>
    <t xml:space="preserve">Council is required to report the operating, capital and competitive neutrality costs in respect of each significant business activity undertaken by the Council. Council's disclosure is reconciled above.   Council has determined, based upon materiality that &lt;Activity&gt; &lt;Activity&gt; as defined above are considered significant business activities. Competitive neutrality costs include notional costs i.e. income tax equivalent, rates and loan guarantees. In preparing the information disclosed in relation to significant business activities, the following assumptions have been applied:
•   
•  
•  </t>
  </si>
  <si>
    <t>Reconciliation of liabilities arising from financing activities</t>
  </si>
  <si>
    <t>Borr Check</t>
  </si>
  <si>
    <t>Associate - &lt;insert details&gt;  (note 4.1)</t>
  </si>
  <si>
    <t>Under the aggregate funding method of financing the benefits, the stability of the Councils’ contributions over time depends on how closely the Fund’s actual experience matches the expected experience. If the actual experience differs from that expected, the Councils’ contribution rate may need to be adjusted accordingly to ensure the Fund remains on course towards financing members’ benefits.</t>
  </si>
  <si>
    <t xml:space="preserve">In terms of Rule 27.4 of the Tasplan Trust Deed (Trust Deed), there is a risk that employers within the Fund may incur an additional liability when an Employer ceases to participate in the Fund at a time when the assets of the Fund are less than members’ vested benefits. Each member of the Fund who is an employee of the Employer who is ceasing to Participate is required to be provided with a benefit at least equal to their vested benefit in terms of Rule 27.4 (b) (A). However, there is no provision in the Trust Deed requiring an employer to make contributions other than its regular contributions up to the date of cessation of contributions. This issue can be resolved by the Trustee seeking an Actuarial Certificate in terms of Rule 26.5 identifying a deficit and the Trustee determining in terms of Rule 26.3(c) that the particular employer should make the payment required to make good any shortfall before the cessation of participation is approved. </t>
  </si>
  <si>
    <t>The application of Fund assets on Tasplan being wound-up is set out in Rule 41.4. This Rule provides that expenses and taxation liabilities should have first call on the available assets. Additional assets will initially be applied for the benefit of the then remaining members and/or their Dependants in such manner as the Trustee considers equitable and appropriate in accordance with the Applicable Requirements (broadly, superannuation and taxation legislative requirements and other requirements as determined by the regulators).</t>
  </si>
  <si>
    <t>x-ref update, but will need to check your own.    This financial report has been prepared under the historical cost convention, except where specifically stated in notes 4.2, 5.3, 5.5, 6.2, 6.3, 7.3, 8.1 and 10.4(d) .</t>
  </si>
  <si>
    <t>Detail should be included where the council has made judgements, estimates or assumptions that have a significant impact on the carrying value of assets and liabilities.  Examples of judgements, estimates and assumptions include, and are not limited to:</t>
  </si>
  <si>
    <t>Reconciliation of Assets above with the Statement of Financial Position at 30 June:</t>
  </si>
  <si>
    <t>(Dependents = SCI &amp; Note 9.4 C'flow Rec')</t>
  </si>
  <si>
    <t xml:space="preserve">Joint arrangements 1
Provide details of the nature of the Council’s relationship with the joint arrangement, for example describing the nature of the activities of the joint arrangement and whether they are strategic to the entity’s activities.
</t>
  </si>
  <si>
    <t>Joint arrangements 2
Provide details of the nature of the Council’s relationship with the joint arrangement, for example describing the nature of the activities of the joint arrangement and whether they are strategic to the entity’s activities.</t>
  </si>
  <si>
    <t xml:space="preserve"> Councils will need to determine and disclose possible impact of pending standards.</t>
  </si>
  <si>
    <t>AASB 108 para 30 requires the following</t>
  </si>
  <si>
    <t>&lt;Show as part of cash assets where actively used as part of cash management &amp; show here as non-current if used for long-term investment&gt;</t>
  </si>
  <si>
    <t>Management Certification of the Financial Report</t>
  </si>
  <si>
    <t>Change in financial statement layout</t>
  </si>
  <si>
    <t>Note 10.4</t>
  </si>
  <si>
    <t>Input required</t>
  </si>
  <si>
    <t>Layout</t>
  </si>
  <si>
    <r>
      <rPr>
        <sz val="10"/>
        <rFont val="Arial Narrow"/>
        <family val="2"/>
      </rPr>
      <t>Comments and prompts are shaded or</t>
    </r>
    <r>
      <rPr>
        <sz val="10"/>
        <color indexed="12"/>
        <rFont val="Arial Narrow"/>
        <family val="2"/>
      </rPr>
      <t xml:space="preserve"> </t>
    </r>
    <r>
      <rPr>
        <sz val="10"/>
        <color rgb="FF0000FF"/>
        <rFont val="Arial Narrow"/>
        <family val="2"/>
      </rPr>
      <t>noted in blue</t>
    </r>
    <r>
      <rPr>
        <sz val="10"/>
        <color indexed="12"/>
        <rFont val="Arial Narrow"/>
        <family val="2"/>
      </rPr>
      <t xml:space="preserve"> </t>
    </r>
    <r>
      <rPr>
        <sz val="10"/>
        <rFont val="Arial Narrow"/>
        <family val="2"/>
      </rPr>
      <t>and require tailoring to suit Council or deletion.</t>
    </r>
  </si>
  <si>
    <t xml:space="preserve">Referencing of linked cells </t>
  </si>
  <si>
    <t xml:space="preserve">Refer to guidance issued by Local Government Division </t>
  </si>
  <si>
    <t>and Tasmanian Audit Office on how to determine Underlying Result.</t>
  </si>
  <si>
    <t>FINANCIAL STATEMENTS PREPARATION AND SUBMISSION CHECKLIST</t>
  </si>
  <si>
    <r>
      <rPr>
        <b/>
        <i/>
        <sz val="11.5"/>
        <rFont val="Arial Narrow"/>
        <family val="2"/>
      </rPr>
      <t xml:space="preserve">Level 2 Measurements (recurring and non-recurring) - </t>
    </r>
    <r>
      <rPr>
        <i/>
        <sz val="11.5"/>
        <color rgb="FF0000FF"/>
        <rFont val="Arial Narrow"/>
        <family val="2"/>
      </rPr>
      <t>describe the valuation techniques and the inputs used in the fair value measurement, if there has been a change in the technique then this change and the reason for making it should be disclosed.</t>
    </r>
  </si>
  <si>
    <r>
      <rPr>
        <b/>
        <i/>
        <sz val="11.5"/>
        <rFont val="Arial Narrow"/>
        <family val="2"/>
      </rPr>
      <t>Level 3 Measurements (recurring and non-recurring)</t>
    </r>
    <r>
      <rPr>
        <i/>
        <sz val="11.5"/>
        <rFont val="Arial Narrow"/>
        <family val="2"/>
      </rPr>
      <t xml:space="preserve"> - same as Level 2 above </t>
    </r>
    <r>
      <rPr>
        <i/>
        <sz val="11.5"/>
        <color rgb="FF0000FF"/>
        <rFont val="Arial Narrow"/>
        <family val="2"/>
      </rPr>
      <t>plus, for items other than PPE under AASB116, quantitative information about the significant unobservable inputs used in the fair value.</t>
    </r>
  </si>
  <si>
    <t>Optional for PPE/AASB116 items under AASB 2015-7, however disclosure is required for Investment in Water Corp as the asset is held to generate future net cash inflows as opposed to service potential. Add other items as required</t>
  </si>
  <si>
    <t>In workshops, seminars, audit committee meetings and general meetings with clients, we have discussed many varied aspects of dealing with related party transactions and fielded many questions.  As a result we prepared a short paper to provide additional guidance and share the responses to queries received.  It can be found on our website under Client Downloads:</t>
  </si>
  <si>
    <t>Financial Statements Preparation and submission checklist</t>
  </si>
  <si>
    <t>Change if rounding to nearest dollar</t>
  </si>
  <si>
    <t xml:space="preserve">Does Council control any entities?
</t>
  </si>
  <si>
    <t>Check the updated note ref</t>
  </si>
  <si>
    <t>Include policy note if policy relevant to council - consideration should be given to special committees of council</t>
  </si>
  <si>
    <r>
      <rPr>
        <b/>
        <sz val="11"/>
        <rFont val="Arial Narrow"/>
        <family val="2"/>
      </rPr>
      <t>(30) When an entity has not applied a new Australian Accounting Standard that has been issued but is not yet effective, the entity shall disclose:</t>
    </r>
    <r>
      <rPr>
        <sz val="11"/>
        <rFont val="Arial Narrow"/>
        <family val="2"/>
      </rPr>
      <t xml:space="preserve"> 
(a) this fact; and 
(b) known or reasonably estimable information relevant to assessing the possible impact that application of the new Australian Accounting Standard will have on the entity’s financial statements in the period of initial application. 
(</t>
    </r>
    <r>
      <rPr>
        <b/>
        <sz val="11"/>
        <rFont val="Arial Narrow"/>
        <family val="2"/>
      </rPr>
      <t>31) In complying with paragraph 30, an entity considers disclosing:</t>
    </r>
    <r>
      <rPr>
        <sz val="11"/>
        <rFont val="Arial Narrow"/>
        <family val="2"/>
      </rPr>
      <t xml:space="preserve"> 
(a) the title of the new Australian Accounting Standard; 
(b) the nature of the impending change or changes in accounting policy; 
(c) the date by which application of the Australian Accounting Standard is required; 
(d) the date as at which it plans to apply the Australian Accounting Standard initially; and
(e) either: 
     (i) a discussion of the impact that initial application of the Australian Accounting Standard is expected to have on the entity’s financial statements; or 
     (ii) if that impact is not known or reasonably estimable, a statement to that effect.
</t>
    </r>
  </si>
  <si>
    <t>AASB 108 para 28 requires the following</t>
  </si>
  <si>
    <r>
      <rPr>
        <b/>
        <sz val="11"/>
        <rFont val="Arial Narrow"/>
        <family val="2"/>
      </rPr>
      <t>(28) When initial application of an Australian Accounting Standard has an effect on the current period or any prior period, would have such an effect except that it is impracticable to determine the amount of the adjustment, or might have an effect on future periods, an entity shall disclose:</t>
    </r>
    <r>
      <rPr>
        <sz val="11"/>
        <rFont val="Arial Narrow"/>
        <family val="2"/>
      </rPr>
      <t xml:space="preserve">
(a) the title of the Australian Accounting Standard;
(b) when applicable, that the change in accounting policy is made in accordance with its transitional provisions;
(c) the nature of the change in accounting policy; 
(d) when applicable, a description of the transitional provisions; (e) when applicable, the transitional provisions that might have an effect on future periods;
(e) when applicable, the transitional provisions that might have an effect on future periods;
(f) for the current period and each prior period presented, to the extent practicable, the amount of the adjustment for each financial statement line item affected;
(g) the amount of the adjustment relating to periods before those presented, to the extent practicable; and;
(h) if retrospective application required by paragraph 19(a) or (b) is impracticable for a particular prior period, or for periods before those presented, the circumstances that led to the existence of that condition and a description of how and from when the change in accounting policy has been applied.
</t>
    </r>
  </si>
  <si>
    <t>TAO Report No.5 of 2013-14 Not mandatory.</t>
  </si>
  <si>
    <t>Property, plant and equipment and infrastructure received in the form of contributions, are recognised as assets and revenues at fair value by Council valuation where that value exceeds the recognition thresholds for the respective asset class. Fair value is the price that would be received to sell the asset in an orderly transaction between market participants at the measurement date.</t>
  </si>
  <si>
    <t>(Update to current year as required)</t>
  </si>
  <si>
    <r>
      <t xml:space="preserve">Where leases are commercial agreements, and properties leased are predominantly used for leasing to third parties, Council records lease revenue on an accruals basis and records the associated properties as investment property in accordance with AASB 140 </t>
    </r>
    <r>
      <rPr>
        <i/>
        <sz val="11.5"/>
        <rFont val="Arial Narrow"/>
        <family val="2"/>
      </rPr>
      <t>Investment Properties</t>
    </r>
    <r>
      <rPr>
        <sz val="11.5"/>
        <rFont val="Arial Narrow"/>
        <family val="2"/>
      </rPr>
      <t xml:space="preserve">. These properties are recognised at fair value.  These leases may include incentives which have not been recognised in the statement of financial position, on the basis the amounts are unlikely to be material and could be reliably measured at balance date.  </t>
    </r>
  </si>
  <si>
    <t>(6)(8)(46)</t>
  </si>
  <si>
    <t xml:space="preserve">Rents (inclusive of GST) </t>
  </si>
  <si>
    <t>Investment revenue from Water Corporation</t>
  </si>
  <si>
    <t>Equity Investment assets</t>
  </si>
  <si>
    <t>Note 9.1 (a)</t>
  </si>
  <si>
    <t>Note 9.1 (b)</t>
  </si>
  <si>
    <t>The result for all categories is within/outside range. A result closer to 60% suggests</t>
  </si>
  <si>
    <t>that council has sufficient service capacity remaining in these asset classes</t>
  </si>
  <si>
    <t>Remember to include commentary against benchmark.</t>
  </si>
  <si>
    <t>For example, Council has set a benchmark of between 40%and 60%</t>
  </si>
  <si>
    <t>For example, Council is/is not investing in new assets in a sustainable manner</t>
  </si>
  <si>
    <t>For example, Council is/is not providing sufficient funding to renew assets in accordance with its asset renewal plans</t>
  </si>
  <si>
    <t>Date:</t>
  </si>
  <si>
    <t>Paragraph 10.4 (h) (i)-to (iv)  outlines new standards</t>
  </si>
  <si>
    <t>Adjustment on change in accounting policies</t>
  </si>
  <si>
    <t>Restated opening balance</t>
  </si>
  <si>
    <t>Provision for expected credit loss - parking infringements</t>
  </si>
  <si>
    <t>Provision for expected credit loss - other debtors</t>
  </si>
  <si>
    <t>Amounts written off during the year</t>
  </si>
  <si>
    <t>Amounts recovered during the year</t>
  </si>
  <si>
    <t>Carrying amount at 1 July</t>
  </si>
  <si>
    <t xml:space="preserve">Reconciliation of movement in expected credit loss </t>
  </si>
  <si>
    <t xml:space="preserve">Carrying amount at 30 June </t>
  </si>
  <si>
    <t>Increase / (decrease) in provision recognised in profit or loss</t>
  </si>
  <si>
    <t>(16)A</t>
  </si>
  <si>
    <t xml:space="preserve">For ageing analysis of trade and other payables, refer to note 9.11 </t>
  </si>
  <si>
    <t>Accumulated Surplus</t>
  </si>
  <si>
    <t>Other                      Reserves</t>
  </si>
  <si>
    <t>Statement</t>
  </si>
  <si>
    <r>
      <rPr>
        <vertAlign val="superscript"/>
        <sz val="10"/>
        <color theme="1"/>
        <rFont val="Arial Narrow"/>
        <family val="2"/>
      </rPr>
      <t>4</t>
    </r>
    <r>
      <rPr>
        <sz val="10"/>
        <rFont val="Arial Narrow"/>
        <family val="2"/>
      </rPr>
      <t xml:space="preserve"> Other allowances and benefits includes all other forms of employment allowances (excludes reimbursements such as travel, accommodation or meals), payments in lieu of leave, and any other compensation paid and payable. </t>
    </r>
    <r>
      <rPr>
        <sz val="10"/>
        <color rgb="FF0000FF"/>
        <rFont val="Arial Narrow"/>
        <family val="2"/>
      </rPr>
      <t>[Provide sufficient and relevant information to meet the intent of improved transparency through greater disclosure of remuneration arrangements]</t>
    </r>
  </si>
  <si>
    <t>https://www.treasury.tas.gov.au/state-grants-commission</t>
  </si>
  <si>
    <t>Equity Investment</t>
  </si>
  <si>
    <t>20(a)(vi)</t>
  </si>
  <si>
    <t>Bank bills</t>
  </si>
  <si>
    <t>Asset Revaluation Reserve</t>
  </si>
  <si>
    <t xml:space="preserve">Fair Value Reserve </t>
  </si>
  <si>
    <t>Note 9.1b</t>
  </si>
  <si>
    <t>Note 9.1c</t>
  </si>
  <si>
    <t>Note 9.1a</t>
  </si>
  <si>
    <t>Figures should line-up with Note 5.2 total debtors</t>
  </si>
  <si>
    <t>AASB 123.Aus 8.1, &amp; Aus 26.1 , AASB 7.18</t>
  </si>
  <si>
    <t>(a) Interest Rate Risk</t>
  </si>
  <si>
    <t>(b) Fair Value</t>
  </si>
  <si>
    <t>(c) Credit Risk</t>
  </si>
  <si>
    <t>(d) Risks and mitigation</t>
  </si>
  <si>
    <t>(e) Sensitivity disclosure analysis</t>
  </si>
  <si>
    <t>21 / 8</t>
  </si>
  <si>
    <t xml:space="preserve">Impairment of non-financial assets </t>
  </si>
  <si>
    <t>Pending Accounting Standards</t>
  </si>
  <si>
    <t xml:space="preserve">Total                         Equity                  </t>
  </si>
  <si>
    <r>
      <rPr>
        <vertAlign val="superscript"/>
        <sz val="10"/>
        <color theme="1"/>
        <rFont val="Arial Narrow"/>
        <family val="2"/>
      </rPr>
      <t>6</t>
    </r>
    <r>
      <rPr>
        <sz val="10"/>
        <rFont val="Arial Narrow"/>
        <family val="2"/>
      </rPr>
      <t xml:space="preserve"> Termination benefits include all forms of benefit paid or accrued as a consequence of termination. </t>
    </r>
  </si>
  <si>
    <r>
      <rPr>
        <vertAlign val="superscript"/>
        <sz val="10"/>
        <color theme="1"/>
        <rFont val="Arial Narrow"/>
        <family val="2"/>
      </rPr>
      <t>7</t>
    </r>
    <r>
      <rPr>
        <sz val="10"/>
        <rFont val="Arial Narrow"/>
        <family val="2"/>
      </rPr>
      <t xml:space="preserve"> Non-monetary benefits include annual and long service leave movements and non-monetary benefits (such as housing, subsidised goods or services etc)  </t>
    </r>
    <r>
      <rPr>
        <sz val="10"/>
        <color rgb="FF0070C0"/>
        <rFont val="Arial Narrow"/>
        <family val="2"/>
      </rPr>
      <t>…....</t>
    </r>
    <r>
      <rPr>
        <sz val="10"/>
        <color rgb="FFFF0000"/>
        <rFont val="Arial Narrow"/>
        <family val="2"/>
      </rPr>
      <t xml:space="preserve"> </t>
    </r>
    <r>
      <rPr>
        <sz val="10"/>
        <color rgb="FF0000FF"/>
        <rFont val="Arial Narrow"/>
        <family val="2"/>
      </rPr>
      <t xml:space="preserve">[Provide sufficient and relevant information to meet the intent of improved transparency through greater disclosure of remuneration arrangements] </t>
    </r>
  </si>
  <si>
    <t>At balance date other debtors representing financial assets were past due but not impaired. These amounts relate to a number of independent customers for whom there is no recent history of default. The ageing of the Council's Trade and Other Receivables was:</t>
  </si>
  <si>
    <t>Introduction</t>
  </si>
  <si>
    <t>All referencing in excel has been updated to assist in linking disclosures.  Preparers should ensure that they are familiar with using the ampersand (&amp;) to join text and cell references.  This uses the concatenate functionality in excel. The ampersand is used within text where the number of characters in a paragraph exceed 255 characters.</t>
  </si>
  <si>
    <t>Designated Equity Instruments Under AASB9 are not recycled through the P&amp;L</t>
  </si>
  <si>
    <t>Expand where Council holds different types of financial assets.</t>
  </si>
  <si>
    <t>Reversals of impairment losses are recognised when ……</t>
  </si>
  <si>
    <t>Short term incentive payments awarded during the current year included:</t>
  </si>
  <si>
    <t>(Include details of transactions that occurred.)</t>
  </si>
  <si>
    <t>Council's approved fees &amp; charges</t>
  </si>
  <si>
    <t>Property, infrastructure, plant and equipment</t>
  </si>
  <si>
    <t>Fair value of property, infrastructure, plant &amp; equipment</t>
  </si>
  <si>
    <t>Property, infrastructure, plant and equipment (cont.)</t>
  </si>
  <si>
    <t>Total property, infrastructure, plant and equipment</t>
  </si>
  <si>
    <t>Reconciliation of property, infrastructure, plant and equipment</t>
  </si>
  <si>
    <t>(Profit)/loss on disposal of property, infrastructure, plant and equipment</t>
  </si>
  <si>
    <t>Certifications</t>
  </si>
  <si>
    <t xml:space="preserve">Net gain/(loss) on disposal of property, infrastructure, plant and equipment. </t>
  </si>
  <si>
    <t>&lt;Where an asset class comprises both level 2 and level 3 assets, the movement in level 3 assets needs to be separately detailed &gt;</t>
  </si>
  <si>
    <t xml:space="preserve">Council has assets and liabilities which are not measured at fair value, but for which fair values are disclosed in other notes. </t>
  </si>
  <si>
    <t>Fair value adjustments on equity investment assets</t>
  </si>
  <si>
    <t>Fair Value adjustment on equity investment assets</t>
  </si>
  <si>
    <t>Opening balance</t>
  </si>
  <si>
    <t>Fair Value adjustments on equity investment assets</t>
  </si>
  <si>
    <t>Aerodromes</t>
  </si>
  <si>
    <r>
      <t>Other &lt;</t>
    </r>
    <r>
      <rPr>
        <i/>
        <sz val="11.5"/>
        <rFont val="Arial Narrow"/>
        <family val="2"/>
      </rPr>
      <t>insert details&gt;</t>
    </r>
  </si>
  <si>
    <t xml:space="preserve">   Land</t>
  </si>
  <si>
    <t xml:space="preserve">   Land under roads</t>
  </si>
  <si>
    <t xml:space="preserve">   Land improvements</t>
  </si>
  <si>
    <t xml:space="preserve">   Buildings</t>
  </si>
  <si>
    <t xml:space="preserve">   Building improvements</t>
  </si>
  <si>
    <t xml:space="preserve">   Heritage buildings</t>
  </si>
  <si>
    <t xml:space="preserve">   Plant, machinery and equipment</t>
  </si>
  <si>
    <t xml:space="preserve">   Fixtures, fittings and furniture</t>
  </si>
  <si>
    <t xml:space="preserve">   Computers and telecommunications</t>
  </si>
  <si>
    <t xml:space="preserve">   Leased plant and equipment</t>
  </si>
  <si>
    <t xml:space="preserve">   Road pavements and seals</t>
  </si>
  <si>
    <t xml:space="preserve">   Road substructure</t>
  </si>
  <si>
    <t xml:space="preserve">   Road formation and earthworks</t>
  </si>
  <si>
    <t xml:space="preserve">   Road kerb, channel and minor culverts</t>
  </si>
  <si>
    <t xml:space="preserve">   Road other &lt;insert details&gt;</t>
  </si>
  <si>
    <t xml:space="preserve">   Bridges deck</t>
  </si>
  <si>
    <t xml:space="preserve">   Bridges substructure</t>
  </si>
  <si>
    <t xml:space="preserve">   Bridges other &lt;insert details&gt;</t>
  </si>
  <si>
    <t xml:space="preserve">   Footpaths and cycleways</t>
  </si>
  <si>
    <t xml:space="preserve">   Drainage</t>
  </si>
  <si>
    <t xml:space="preserve">   Recreational, leisure and community facilities</t>
  </si>
  <si>
    <t xml:space="preserve">   Waste management</t>
  </si>
  <si>
    <t xml:space="preserve">   Parks, open space and streetscapes</t>
  </si>
  <si>
    <t xml:space="preserve">   Off street car parks</t>
  </si>
  <si>
    <t xml:space="preserve">   Other infrastructure &lt;insert details&gt;</t>
  </si>
  <si>
    <t>Weighted average settlement period (days)</t>
  </si>
  <si>
    <t xml:space="preserve">    Cash received</t>
  </si>
  <si>
    <t xml:space="preserve">    Cash repayments</t>
  </si>
  <si>
    <t>•  Australian Accounting Standards and other authoritative pronouncements issued by the Australian Accounting Standards Board</t>
  </si>
  <si>
    <r>
      <t xml:space="preserve">The accompanying financial statements of the </t>
    </r>
    <r>
      <rPr>
        <sz val="11.5"/>
        <color rgb="FF0000FF"/>
        <rFont val="Arial Narrow"/>
        <family val="2"/>
      </rPr>
      <t>(specify the Council name together with the words “and related bodies” if applicable)</t>
    </r>
    <r>
      <rPr>
        <sz val="11.5"/>
        <rFont val="Arial Narrow"/>
        <family val="2"/>
      </rPr>
      <t xml:space="preserve"> are in agreement with the relevant accounts and records and have been prepared in compliance with:</t>
    </r>
  </si>
  <si>
    <t>Submission Checklist</t>
  </si>
  <si>
    <t>The current Financial Statements Submissions Checklist is available from the client Resources section of the Tasmanian Audit Office website at:</t>
  </si>
  <si>
    <t xml:space="preserve">Gain/loss recognised in other comprehensive income-  [insert line item recognised. E.g. Fair value adjustment on equity investment assets (TasWater)] </t>
  </si>
  <si>
    <t>Land fill restoration</t>
  </si>
  <si>
    <t>+100 basis points</t>
  </si>
  <si>
    <t>Reference
AASB/LGA</t>
  </si>
  <si>
    <t>Download at:</t>
  </si>
  <si>
    <t>2019-20</t>
  </si>
  <si>
    <t>Right-of-use of assets</t>
  </si>
  <si>
    <t>Lease liabilities</t>
  </si>
  <si>
    <t>Right-of-use assets</t>
  </si>
  <si>
    <t>Year 1</t>
  </si>
  <si>
    <t>Year 2</t>
  </si>
  <si>
    <t>Year 3</t>
  </si>
  <si>
    <t>Year 4</t>
  </si>
  <si>
    <t>Year 5</t>
  </si>
  <si>
    <t>Non-Current</t>
  </si>
  <si>
    <t>Effect of changes in accounting policy for:</t>
  </si>
  <si>
    <r>
      <t xml:space="preserve">The calculation of CRC involves a number of inputs that require judgement and are therefore classed as unobservable. While these judgements are made by qualified and experienced staff, different judgements could result in a different valuation. </t>
    </r>
    <r>
      <rPr>
        <sz val="11.5"/>
        <color rgb="FF0000FF"/>
        <rFont val="Arial Narrow"/>
        <family val="2"/>
      </rPr>
      <t>The table at (d) below summarises the effect that changes in the most significant unobservable inputs would have on the valuation.</t>
    </r>
  </si>
  <si>
    <t>Additions</t>
  </si>
  <si>
    <t xml:space="preserve">53 (a), </t>
  </si>
  <si>
    <t>(h), (j)</t>
  </si>
  <si>
    <t>Term deposits - more than 3 months</t>
  </si>
  <si>
    <t xml:space="preserve">At inception of a contract, Council assesses whether a contract is, or contains a lease. A contract is, or contains a lease if the contract conveys a right to control the use of an identified asset for a period of time in exchange for consideration. 
Council assesses whether:
a. The contract involves the use of an identified asset – The asset may be explicitly or implicitly specified in the contract. A capacity portion of larger assets is considered an identified asset if the portion is physically distinct or if the portion represents substantially all of the capacity of the asset. The asset is not considered an identified asset, if the supplier has the substantive right to substitute the asset throughout the period of use. 
b. The customer has the right to obtain substantially all of the economic benefits from the use of the asset throughout the period of use.
c. The customer has the right to direct the use of the asset throughout the period of use – The customer is considered to have the right to direct the use of the asset only if either: 
i. The customer has the right to direct how and for what purpose the identified asset is used throughout the period of use; or 
ii. The relevant decisions about how and for what purposes the asset is used is predetermined and the customer has the right to operate the asset, or the customer designed the asset in a way that predetermines how and for what purpose the asset will be used throughout the period of use.
</t>
  </si>
  <si>
    <t>Leases - Council as Lessee</t>
  </si>
  <si>
    <t xml:space="preserve">   Right-of-use of assets</t>
  </si>
  <si>
    <t>30-day terms on invoices</t>
  </si>
  <si>
    <t>Manager City Planning</t>
  </si>
  <si>
    <t>Manager Human Resources</t>
  </si>
  <si>
    <t>Name</t>
  </si>
  <si>
    <t>C12(b)</t>
  </si>
  <si>
    <t>AASB 16, para B9</t>
  </si>
  <si>
    <t>51,5,6,60</t>
  </si>
  <si>
    <t>The following table presents the amounts reported in profit or loss:</t>
  </si>
  <si>
    <t>Lease income on operating leases</t>
  </si>
  <si>
    <t>Therein lease income relating to variable lease payments that do not depend on an index or rate</t>
  </si>
  <si>
    <t>90(b)</t>
  </si>
  <si>
    <t>Position</t>
  </si>
  <si>
    <t>Councillor</t>
  </si>
  <si>
    <r>
      <rPr>
        <vertAlign val="superscript"/>
        <sz val="10"/>
        <color theme="1"/>
        <rFont val="Arial Narrow"/>
        <family val="2"/>
      </rPr>
      <t>2</t>
    </r>
    <r>
      <rPr>
        <sz val="10"/>
        <rFont val="Arial Narrow"/>
        <family val="2"/>
      </rPr>
      <t xml:space="preserve"> Section 72(1)cb of the </t>
    </r>
    <r>
      <rPr>
        <i/>
        <sz val="10"/>
        <rFont val="Arial Narrow"/>
        <family val="2"/>
      </rPr>
      <t>Local Government Act 1993</t>
    </r>
    <r>
      <rPr>
        <sz val="10"/>
        <rFont val="Arial Narrow"/>
        <family val="2"/>
      </rPr>
      <t xml:space="preserve"> requires the disclosure of expenses paid to Councillors. (Describe main expenses types)</t>
    </r>
  </si>
  <si>
    <t>Acting arrangements</t>
  </si>
  <si>
    <t>Sub-total</t>
  </si>
  <si>
    <t>Mr N Fury</t>
  </si>
  <si>
    <t>Mr T Stark</t>
  </si>
  <si>
    <t>Mr S Rogers</t>
  </si>
  <si>
    <t>Ms N Romanoff</t>
  </si>
  <si>
    <t>Mr B Wayne</t>
  </si>
  <si>
    <t>Mr R Grayson</t>
  </si>
  <si>
    <t>Ms B Gordon</t>
  </si>
  <si>
    <t>Individuals are considered members of key management personnel when acting arrangements are for more than a period of one month.</t>
  </si>
  <si>
    <t xml:space="preserve"> [Provide sufficient and relevant information to explain the circumstances surrounding senior executives in acting arrangements]</t>
  </si>
  <si>
    <t xml:space="preserve"> [As above, Salary includes all forms of consideration paid, payable or provided by the entity during the acting period.  Not just the incremental or higher duties amount.]</t>
  </si>
  <si>
    <r>
      <t xml:space="preserve">Acting Arrangements </t>
    </r>
    <r>
      <rPr>
        <sz val="11"/>
        <color rgb="FF0000FF"/>
        <rFont val="Calibri"/>
        <family val="2"/>
        <scheme val="minor"/>
      </rPr>
      <t>[Include if relevant]</t>
    </r>
  </si>
  <si>
    <t>Mr M Flinders</t>
  </si>
  <si>
    <t>Mr B Gordon was granted a cash bonus of $2,000.  The bonus was given on the successful …</t>
  </si>
  <si>
    <t>53(a)</t>
  </si>
  <si>
    <t>Provision for doubtful debts related outstanding balances</t>
  </si>
  <si>
    <t>Full Year</t>
  </si>
  <si>
    <t>a) Right-of-use assets</t>
  </si>
  <si>
    <t>b) Concessionary leases</t>
  </si>
  <si>
    <t>Dependencies on concessionary leases</t>
  </si>
  <si>
    <t>Nature and term of the leases</t>
  </si>
  <si>
    <t xml:space="preserve"> Concessionary leases</t>
  </si>
  <si>
    <t>Concessionary leases</t>
  </si>
  <si>
    <t>Depreciation of right-of-use assets</t>
  </si>
  <si>
    <t xml:space="preserve"> $50 000 - $70 000 </t>
  </si>
  <si>
    <t>Note 6 to 8</t>
  </si>
  <si>
    <t>Statement of Cash flows</t>
  </si>
  <si>
    <t>Accounting policy (Cont.)</t>
  </si>
  <si>
    <t>(viii)</t>
  </si>
  <si>
    <t>[Council to insert a detailed description per each material lease or in aggregate for leases involving concessionary right-of-use assets of a similar nature].</t>
  </si>
  <si>
    <t>[Council to insert detailed description per each material lease or in aggregate for leases involving concessionary right-of-use assets of a similar nature regarding lease term, lease payments, description of underlying asset and restrictions of use].</t>
  </si>
  <si>
    <t>Check Balance</t>
  </si>
  <si>
    <t>49, 53(b)</t>
  </si>
  <si>
    <t>6,53(c)</t>
  </si>
  <si>
    <t>6,53(d)</t>
  </si>
  <si>
    <t>6,53(e)</t>
  </si>
  <si>
    <t>Exposure from variable lease payments</t>
  </si>
  <si>
    <t>[Describe the payments and consider elaborating on the effect on future years basis the trend / split of fixed to variable payments in the current year and expected movements in the future]</t>
  </si>
  <si>
    <t>Exposure from extension options and termination options</t>
  </si>
  <si>
    <t>[Describe the options and consider elaborating on the effect on future years i.e. potential cash flows if the options now considered as not reasonably certain of being exercised, are exercised]</t>
  </si>
  <si>
    <t>Exposure from residual value guarantees</t>
  </si>
  <si>
    <t>[Describe the exposure to residual value guarantees]</t>
  </si>
  <si>
    <t>Restrictions and covenants imposed by leases</t>
  </si>
  <si>
    <t>[Describe the restrictions and covenants imposed by leases]</t>
  </si>
  <si>
    <t>Sale and leaseback transactions</t>
  </si>
  <si>
    <t>[Describe the sale and leaseback transactions]</t>
  </si>
  <si>
    <t>59(d)</t>
  </si>
  <si>
    <t>59(b)(i)</t>
  </si>
  <si>
    <t>59(b)(ii)</t>
  </si>
  <si>
    <t>59(b)(iii)</t>
  </si>
  <si>
    <t>59(c)</t>
  </si>
  <si>
    <t>59(b)(iv)</t>
  </si>
  <si>
    <t>Exposure from leases not yet commenced but committed</t>
  </si>
  <si>
    <t>[Describe the leases which have not yet commenced but have been committed to]</t>
  </si>
  <si>
    <r>
      <rPr>
        <b/>
        <sz val="11.5"/>
        <rFont val="Arial Narrow"/>
        <family val="2"/>
      </rPr>
      <t xml:space="preserve">Short-term leases and leases of low-value assets
</t>
    </r>
    <r>
      <rPr>
        <sz val="11.5"/>
        <rFont val="Arial Narrow"/>
        <family val="2"/>
      </rPr>
      <t>Council has elected not to recognise right-of-use assets and lease liabilities for short-term leases i.e. leases with a lease term of 12 months or less and leases of low-value assets i.e., when the value of the leased asset when new is $10,000 or less. Council recognises the lease payments associated with these leases as expense on a straight-line basis over the lease term.</t>
    </r>
  </si>
  <si>
    <t>2-3</t>
  </si>
  <si>
    <t>3-4</t>
  </si>
  <si>
    <t>4-5</t>
  </si>
  <si>
    <t>After 5</t>
  </si>
  <si>
    <t>Years</t>
  </si>
  <si>
    <t>Within 1</t>
  </si>
  <si>
    <t>Year</t>
  </si>
  <si>
    <t>Lease payments</t>
  </si>
  <si>
    <t>Finance charges</t>
  </si>
  <si>
    <t>Net present value</t>
  </si>
  <si>
    <t>Minimum lease payments due</t>
  </si>
  <si>
    <t>Lease Check</t>
  </si>
  <si>
    <t>Remember Interest component is included in Finance Costs in Note 3.5</t>
  </si>
  <si>
    <t>[Insert table]</t>
  </si>
  <si>
    <t>Expenses are recognised in the Statement of Comprehensive Income when a decrease in future economic benefits related to a decrease in an asset, or an increase of a liability has arisen that can be measured reliably.</t>
  </si>
  <si>
    <t xml:space="preserve">Accounting policy </t>
  </si>
  <si>
    <t>Insert policy on other items as required…</t>
  </si>
  <si>
    <t>i) Includes refundable building, contract and other refundable amounts held in trust by Council for completion of specific purposes.</t>
  </si>
  <si>
    <t>ii) Represents grant funding received in advance until specific performance obligations required under funding arrangements are completed.</t>
  </si>
  <si>
    <t>Add others and references</t>
  </si>
  <si>
    <t>Update comments to suit.</t>
  </si>
  <si>
    <t xml:space="preserve">Rents are recognised as revenue when the payment is due. Rental payments received in advance are recognised as a payable until they are due.  </t>
  </si>
  <si>
    <t>114c(iv)</t>
  </si>
  <si>
    <t>Unwinding of rehabilitation liability</t>
  </si>
  <si>
    <t>Interest - borrowings</t>
  </si>
  <si>
    <t>Interest - lease liabilities</t>
  </si>
  <si>
    <t>Sport and recreation reserve</t>
  </si>
  <si>
    <t>Property, infrastructure, plant and equipment (continued)</t>
  </si>
  <si>
    <t xml:space="preserve"> Reconciliation of property, infrastructure, plant and equipment (continued)</t>
  </si>
  <si>
    <t>[E.g. Council includes options in the XXX leases to provide flexibility and certainty to Council operations and ..........
At commencement date and each subsequent reporting date, Council assesses where it is reasonably certain that the extension options will be exercised.
There are $XXX,000 in potential future lease payments which are not included in lease liabilities as Council has assessed that the exercise of the option is not reasonably certain.]</t>
  </si>
  <si>
    <t>Describe and quantify where these exposures apply.</t>
  </si>
  <si>
    <t>Superannuation (Continued)</t>
  </si>
  <si>
    <t>(d) Risks and mitigation (Continued)</t>
  </si>
  <si>
    <t>Credit risk (Continued)</t>
  </si>
  <si>
    <t>Fair Value Measurements (Continued)</t>
  </si>
  <si>
    <t>Fair Value Hierarchy (Continued)</t>
  </si>
  <si>
    <t>Valuation techniques and significant inputs used to derive fair values (Continued)</t>
  </si>
  <si>
    <t>Related party transactions (Continued)</t>
  </si>
  <si>
    <t>Key Management Personnel Remuneration (Continued)</t>
  </si>
  <si>
    <t>Interests in other entities (Continued)</t>
  </si>
  <si>
    <t>Functions/Activities of the Council (Continued)</t>
  </si>
  <si>
    <t>Items that will not be reclassified subsequently to net result</t>
  </si>
  <si>
    <t>[Specify details - gain/loss on…]</t>
  </si>
  <si>
    <t>Provisions (Continued)</t>
  </si>
  <si>
    <t>Lease liabilities (Continued)</t>
  </si>
  <si>
    <t>Grants (Continued)</t>
  </si>
  <si>
    <t>Council recognises revenue from rates and annual charges for the amount it is expected to be entitled to at the beginning of the rating period to which they relate, or when the charge has been applied. Rates and charges in advance are recognised as a financial liability until the beginning of the rating period to which they relate.</t>
  </si>
  <si>
    <t>Fees and fines (including parking fees and fines) are recognised when or as the performance obligation is completed, or when the taxable event has been applied and Council has an unconditional right to receive payment.</t>
  </si>
  <si>
    <t>Council recognises revenue from user fees and charges when or as the performance obligation is completed and the customer receives the benefit of the goods / services being provided.</t>
  </si>
  <si>
    <t>Where an upfront fee is charged such as membership fees for the leisure centre, the fee is recognised on a straight-line basis over the expected life of the membership.</t>
  </si>
  <si>
    <t>Licences granted by Council are all either short-term or low value and all revenue is recognised at the time that the licence is granted rather than the term of the licence.</t>
  </si>
  <si>
    <r>
      <t xml:space="preserve">The performance obligations are varied based on the agreement, but include </t>
    </r>
    <r>
      <rPr>
        <sz val="11.5"/>
        <color rgb="FF0000FF"/>
        <rFont val="Arial Narrow"/>
        <family val="2"/>
      </rPr>
      <t>[provide details of performance obligations within AASB 15 grants e.g. events, programs].</t>
    </r>
  </si>
  <si>
    <t>Contract Liabilities</t>
  </si>
  <si>
    <t>Contract liabilities</t>
  </si>
  <si>
    <t>Funds received prior to performance obligation being satisfied (Upfront payments)</t>
  </si>
  <si>
    <t>Contract assets</t>
  </si>
  <si>
    <t>Council recognised the following contact assets with customers:</t>
  </si>
  <si>
    <r>
      <t>ii)</t>
    </r>
    <r>
      <rPr>
        <sz val="11.5"/>
        <color rgb="FF0070C0"/>
        <rFont val="Arial Narrow"/>
        <family val="2"/>
      </rPr>
      <t xml:space="preserve"> &lt;Provide details&gt;</t>
    </r>
  </si>
  <si>
    <r>
      <t>i)</t>
    </r>
    <r>
      <rPr>
        <sz val="11.5"/>
        <color rgb="FF0070C0"/>
        <rFont val="Arial Narrow"/>
        <family val="2"/>
      </rPr>
      <t xml:space="preserve"> &lt;Provide details&gt;</t>
    </r>
  </si>
  <si>
    <t>Council recognises a contractual asset for work in progress where a performance obligation is satisfied by transferring a promised good or service to the customer, before the customer pays consideration or the payment is due. Contractual assets are transferred to receivables when the right to receive payment becomes unconditional.</t>
  </si>
  <si>
    <r>
      <t xml:space="preserve">Council reviews contractual assets for impairment and </t>
    </r>
    <r>
      <rPr>
        <i/>
        <sz val="11.5"/>
        <color rgb="FF0070C0"/>
        <rFont val="Arial Narrow"/>
        <family val="2"/>
      </rPr>
      <t>&lt;add information regarding impairment loss assessment&gt;</t>
    </r>
    <r>
      <rPr>
        <sz val="11.5"/>
        <rFont val="Arial Narrow"/>
        <family val="2"/>
      </rPr>
      <t>.</t>
    </r>
  </si>
  <si>
    <t>Interest received</t>
  </si>
  <si>
    <t>Finance costs paid</t>
  </si>
  <si>
    <t>Repayment of lease liabilities (principal repayments)</t>
  </si>
  <si>
    <t xml:space="preserve">Employee Numbers </t>
  </si>
  <si>
    <t>Finance costs include interest on bank overdrafts, borrowings, leases and unwinding of discounts.</t>
  </si>
  <si>
    <r>
      <t xml:space="preserve">In accordance with Council's policy, the threshold limits applied when recognising intangible assets is </t>
    </r>
    <r>
      <rPr>
        <sz val="11.5"/>
        <color rgb="FF0000FF"/>
        <rFont val="Arial Narrow"/>
        <family val="2"/>
      </rPr>
      <t>&lt;$XX,XXXs&gt;</t>
    </r>
    <r>
      <rPr>
        <sz val="11.5"/>
        <rFont val="Arial Narrow"/>
        <family val="2"/>
      </rPr>
      <t xml:space="preserve"> and consistent with the prior year.</t>
    </r>
  </si>
  <si>
    <r>
      <t xml:space="preserve">A right-of-use asset is initially measured at cost comprising the initial measurement of the lease liability adjusted for any lease payments made before the commencement date (reduced by lease incentives received), plus initial direct costs incurred in obtaining the lease and an estimate of costs to be incurred in dismantling and removing the underlying asset, restoring the site on which it is located or restoring the underlying asset to the condition required by the terms and conditions of the lease, </t>
    </r>
    <r>
      <rPr>
        <sz val="11.5"/>
        <color rgb="FF0000FF"/>
        <rFont val="Arial Narrow"/>
        <family val="2"/>
      </rPr>
      <t>unless those costs are incurred to produce inventories [Remove reference to inventories if not applicable]</t>
    </r>
    <r>
      <rPr>
        <sz val="11.5"/>
        <rFont val="Arial Narrow"/>
        <family val="2"/>
      </rPr>
      <t>.</t>
    </r>
  </si>
  <si>
    <t>Volunteer services</t>
  </si>
  <si>
    <t>Council recognises the inflow of resources in the form of volunteer services where the fair value of those services can be reliably measured and Council would have purchased those services if they had not been donated.</t>
  </si>
  <si>
    <t>Also represented in Materials and services below Note 3.2</t>
  </si>
  <si>
    <t>18-22</t>
  </si>
  <si>
    <t>Also represents the matching expenditure for the Contribution of Volunteer services in Note 2.5</t>
  </si>
  <si>
    <t>Also represents the matching expenditure for Volunteer services in Note 2.7 - Other income</t>
  </si>
  <si>
    <t>B11D(a)</t>
  </si>
  <si>
    <t>35C</t>
  </si>
  <si>
    <t>Investments</t>
  </si>
  <si>
    <t>Payments for investments</t>
  </si>
  <si>
    <t>Check to Receivables Note</t>
  </si>
  <si>
    <t>Check to Cash Note</t>
  </si>
  <si>
    <t>Check to Investments - Add others if needed</t>
  </si>
  <si>
    <t>Proceeds from trust funds and deposits</t>
  </si>
  <si>
    <t>Proceeds from sale of investments</t>
  </si>
  <si>
    <t>Net GST refund/(payment)</t>
  </si>
  <si>
    <t>Table of contents has been updated for all notes, but will need to be reviewed and adjusted to suit each individual council.</t>
  </si>
  <si>
    <t>Major depreciation and amortisation periods used are listed below and are consistent with the prior year unless stated:</t>
  </si>
  <si>
    <t>Significant Changes this Year to the Local Government Model Financial Report</t>
  </si>
  <si>
    <t>[Presentation format follows that used by all Government Businesses and Departmental Statements]</t>
  </si>
  <si>
    <t>The example threshold  here is based on that set for Departments in FC-19</t>
  </si>
  <si>
    <t>Confirm your rate - 0% was the recommended rate as noted below.</t>
  </si>
  <si>
    <t>(iii)</t>
  </si>
  <si>
    <t xml:space="preserve">(iv) </t>
  </si>
  <si>
    <t>(v)</t>
  </si>
  <si>
    <t>Note 5</t>
  </si>
  <si>
    <t>2020-21</t>
  </si>
  <si>
    <t>Current replacement cost (Gross)</t>
  </si>
  <si>
    <t>Fair value (Carrying amount)</t>
  </si>
  <si>
    <t>Removal of Reference to Depreciated Replacement Cost</t>
  </si>
  <si>
    <t>7, 8 &amp; 9</t>
  </si>
  <si>
    <r>
      <t>25,27&amp;</t>
    </r>
    <r>
      <rPr>
        <sz val="11.5"/>
        <color rgb="FF0000FF"/>
        <rFont val="Arial Narrow"/>
        <family val="2"/>
      </rPr>
      <t>117</t>
    </r>
  </si>
  <si>
    <t>Rice Warner Pty Ltd undertook the last actuarial review of the Fund at 30 June 2020.  The review disclosed that at that time the net market value of assets available for funding member benefits was $51,939,000, the value of vested benefits was $43,411,000, the surplus over vested benefits was $8,528,000, the value of total accrued benefits was $43,562,000, and the number of members was 95.  These amounts relate to all members of the Fund at the date of valuation and no asset or liability is recorded in the Tasplan Super’s financial statements for Council employees.</t>
  </si>
  <si>
    <t xml:space="preserve">Net Investment Return  3.75% p.a. </t>
  </si>
  <si>
    <t>Salary Inflation   2.75% p.a.</t>
  </si>
  <si>
    <t>The value of assets of the Fund was adequate to meet the liabilities of the Fund in respect of vested benefits as at 30 June 2020.</t>
  </si>
  <si>
    <t>The value of assets of the Fund was adequate to meet the value of the liabilities of the Fund in respect of accrued benefits as at 30 June 2020.</t>
  </si>
  <si>
    <t>Based on the assumptions used, and assuming the Employer contributes at the levels described below, the value of the assets is expected to continue to be adequate to meet the value of the liabilities of the Fund in respect of vested benefits at all times during the period up to 30 June 2020.</t>
  </si>
  <si>
    <t>Given the strong financial position of the Fund, the Actuary recommended that the Council consider a contribution holiday and contribute 0% of salaries from 1 July 2021 to 30 June 2024.</t>
  </si>
  <si>
    <t>The Actuary will continue to undertake a brief review of the financial position of the Fund at the end of each financial year to confirm that the contribution rates remain appropriate.  The next full triennial actuarial review of the Fund will have an effective date of 30 June 2023 and is expected to be completed late in 2023.</t>
  </si>
  <si>
    <t>Council also contributes to other accumulation superannuation schemes on behalf of a number of employees; however, the Council has no ongoing responsibility to make good any deficiencies that may occur in those schemes.</t>
  </si>
  <si>
    <t>The 2020 actuarial review used the “aggregate” funding method. This is a standard actuarial funding method. The results from this method were tested by projecting future fund assets and liabilities for a range of future assumed investment returns. The funding method used is consistent with the method used at the previous actuarial review in 2017.</t>
  </si>
  <si>
    <t>During the next reporting period the expected amount of superannuation contributions to be paid to defined benefits schemes is $xx xxx , and the amount to be paid to accumulation schemes is $xx xxx .</t>
  </si>
  <si>
    <t>Low-value leases</t>
  </si>
  <si>
    <t xml:space="preserve">Short term leases of 12 months or less </t>
  </si>
  <si>
    <t>Depreciation expense</t>
  </si>
  <si>
    <t xml:space="preserve">although aligns with LGA 84c
</t>
  </si>
  <si>
    <t>A significant increase on budget of $XXX,XXXX, (XX%) due mainly to contributions made of $XXX,XXX for bicentennial celebrations approved after the budget finalisation.</t>
  </si>
  <si>
    <t>Commonwealth Government Financial Assistance Grants - General Purpose (Untied)</t>
  </si>
  <si>
    <t>Untied</t>
  </si>
  <si>
    <t>AASB 1058.28</t>
  </si>
  <si>
    <t>Non-financial assets</t>
  </si>
  <si>
    <t>Add: Funds recognised as revenue in the reporting year but not yet spent in accordance with the conditions</t>
  </si>
  <si>
    <t>Capital</t>
  </si>
  <si>
    <t>Operating</t>
  </si>
  <si>
    <t>CF Mvt</t>
  </si>
  <si>
    <t>Balance of unspent funds at 1 July</t>
  </si>
  <si>
    <t>Balance of unspent funds at 30 June</t>
  </si>
  <si>
    <t>Add: Funds received and not recognised as revenue in the current year</t>
  </si>
  <si>
    <t>Less: Funds recognised as revenue in previous years that have been spent during the reporting year</t>
  </si>
  <si>
    <t>Less: Funds received in prior year but revenue recognised and funds spent in current year</t>
  </si>
  <si>
    <t>28-30</t>
  </si>
  <si>
    <t>Non-contractual income arising from statutory requirements</t>
  </si>
  <si>
    <t>Upfront fees - Leisure centre</t>
  </si>
  <si>
    <t>iii) Upfront membership fees for the leisure centre do not meet the definition of a performance obligation and therefore the funds received are recorded as a contract liability on receipt and recognised as revenue over the expected average membership life.</t>
  </si>
  <si>
    <t>Grants and contributions which were obtained on the condition that they be spent for specified purposes or in a future period, but which are not yet spent in accordance with those conditions, are as follows:</t>
  </si>
  <si>
    <t>Unspent grants and contributions</t>
  </si>
  <si>
    <t>Check to Note 9.2</t>
  </si>
  <si>
    <t>Funds received to acquire on construct an asset controlled by Council</t>
  </si>
  <si>
    <r>
      <t>i) Grant funds received in advance includes</t>
    </r>
    <r>
      <rPr>
        <sz val="11.5"/>
        <color rgb="FF0070C0"/>
        <rFont val="Arial Narrow"/>
        <family val="2"/>
      </rPr>
      <t xml:space="preserve"> the construction of a new health facility for the provision of community health and family and children services. </t>
    </r>
    <r>
      <rPr>
        <sz val="11.5"/>
        <rFont val="Arial Narrow"/>
        <family val="2"/>
      </rPr>
      <t>The funds received are under an enforceable contract which requires Council to construct an identified asset which will be under Council’s control on completion. The revenue is recognised as Council constructs the asset and the contract liability reflects the funding received which cannot yet be recognised as revenue. Revenue is expected to be recognised in the next 12 months.</t>
    </r>
  </si>
  <si>
    <t>Commonwealth Government Financial Assistance Grants - Roads (Untied)</t>
  </si>
  <si>
    <t xml:space="preserve">Council recognises untied grant revenue and those without performance obligations when received. In cases where there is an enforceable  agreement which contains sufficiently specific performance obligations, revenue is recognised as or when control of each performance obligations is satisfied. (i.e. when it transfers control of a product or provides a service.)  A contract liability is recognised for unspent funds received in advance and then recognised as income as obligations are fulfilled.  </t>
  </si>
  <si>
    <t>For construction projects, this is generally as the construction progresses in accordance with costs incurred, since this is deemed to be the most appropriate measure of the completeness of the construction project as there is no profit margin. For the acquisitions of assets, revenue is recognised when the asset is acquired and controlled by the Council.</t>
  </si>
  <si>
    <t>Revenue recognised that was included in the contract liability balance at the beginning of the period</t>
  </si>
  <si>
    <t>Funds to construct Council controlled assets</t>
  </si>
  <si>
    <t>Funds received prior to performance obligation being satisfied (upfront payments) – AASB 15</t>
  </si>
  <si>
    <t>Deposits received in advance of services provided (e.g. caravan park fees, hire fees)</t>
  </si>
  <si>
    <t>Upfront fees – leisure centre</t>
  </si>
  <si>
    <t>31,33</t>
  </si>
  <si>
    <t>116-118</t>
  </si>
  <si>
    <r>
      <t xml:space="preserve">AASB 1058.31
An entity shall disclose the </t>
    </r>
    <r>
      <rPr>
        <sz val="11"/>
        <color rgb="FF0000FF"/>
        <rFont val="Arial"/>
        <family val="2"/>
      </rPr>
      <t>opening and closing balances</t>
    </r>
    <r>
      <rPr>
        <sz val="11"/>
        <rFont val="Arial"/>
        <family val="2"/>
      </rPr>
      <t xml:space="preserve"> of financial assets arising from transfers to enable an entity to acquire or construct recognisable non-financial assets to be controlled by the entity and the associated liabilities arising from such transfers, if not otherwise separately presented or disclosed. </t>
    </r>
    <r>
      <rPr>
        <sz val="11"/>
        <color rgb="FF0000FF"/>
        <rFont val="Arial"/>
        <family val="2"/>
      </rPr>
      <t xml:space="preserve">An entity shall also disclose income recognised in the reporting period arising from the reduction of an associated liability.
</t>
    </r>
    <r>
      <rPr>
        <sz val="11"/>
        <rFont val="Arial"/>
        <family val="2"/>
      </rPr>
      <t xml:space="preserve">
AASB15.116
An entity shall disclose all of the following:
(a) the </t>
    </r>
    <r>
      <rPr>
        <sz val="11"/>
        <color rgb="FF0000FF"/>
        <rFont val="Arial"/>
        <family val="2"/>
      </rPr>
      <t>opening and closing balances</t>
    </r>
    <r>
      <rPr>
        <sz val="11"/>
        <rFont val="Arial"/>
        <family val="2"/>
      </rPr>
      <t xml:space="preserve"> of receivables, contract assets and contract liabilities from 
contracts with customers, if not otherwise separately presented or disclosed;
(</t>
    </r>
    <r>
      <rPr>
        <sz val="11"/>
        <color rgb="FF0000FF"/>
        <rFont val="Arial"/>
        <family val="2"/>
      </rPr>
      <t>b) revenue recognised in the reporting period that was included in the contract liability balance at 
the beginning of the period; and
(c) revenue recognised in the reporting period from performance obligations satisfied (or partially 
satisfied) in previous periods (for example, changes in transaction price)</t>
    </r>
  </si>
  <si>
    <t>(Includes Cash Payments and​ Quarterly Payment Breakdown)</t>
  </si>
  <si>
    <t>If the transaction is a transfer of a financial asset to enable Council to acquire or construct a recognisable non-financial asset to be controlled by Council (i.e. an in-substance acquisition of a non-financial asset), a contract liability is recognised for the excess of the fair value of the transfer over any related amounts recognised and revenue as the unspent funds are expended at the point in time at which required performance obligations are completed.</t>
  </si>
  <si>
    <t>116-120</t>
  </si>
  <si>
    <t>31-36</t>
  </si>
  <si>
    <t xml:space="preserve">Other </t>
  </si>
  <si>
    <t xml:space="preserve">Where leases are commercial agreements, but properties leased are part of properties predominantly used by Council for its own purposes, Council records lease revenue on an accruals basis and records the associated properties as part of land and buildings within property, plant and equipment. Buildings are recognised at current replacement cost. </t>
  </si>
  <si>
    <t>&lt;&lt;OR&gt;&gt;
Where leases are commercial agreements, but properties leased are part of properties predominantly used by Council for its own purposes, Council records lease revenue on an accruals basis and records the associated properties as part of land and buildings within property, plant and equipment. Buildings are recognised at current replacement cost.</t>
  </si>
  <si>
    <r>
      <t>&lt; Council as lessor - Insert general description of lessor's leasing arrangements.  Councils that have significant investments properties will need to review AASB 140</t>
    </r>
    <r>
      <rPr>
        <i/>
        <sz val="11.5"/>
        <color rgb="FF0000FF"/>
        <rFont val="Arial Narrow"/>
        <family val="2"/>
      </rPr>
      <t xml:space="preserve"> Investment Property,</t>
    </r>
    <r>
      <rPr>
        <sz val="11.5"/>
        <color rgb="FF0000FF"/>
        <rFont val="Arial Narrow"/>
        <family val="2"/>
      </rPr>
      <t xml:space="preserve"> for additional disclosure requirements&gt;</t>
    </r>
  </si>
  <si>
    <t xml:space="preserve">Maturity analysis of operating lease payments to be received </t>
  </si>
  <si>
    <t>Later than 5 years</t>
  </si>
  <si>
    <t>The future (undiscounted) lease payments to be received on an annual basis for all operating leases is at follows:</t>
  </si>
  <si>
    <t>Council holds investment properties leased that are used for leasing to third parties. Council records lease revenue on an accruals basis in accordance with lease agreements.</t>
  </si>
  <si>
    <t>Lease income</t>
  </si>
  <si>
    <t>Lease Income</t>
  </si>
  <si>
    <t>Operating lease revenue from the use of Council's assets is recorded on an accruals basis in accordance with leasing arrangements.</t>
  </si>
  <si>
    <r>
      <t>·</t>
    </r>
    <r>
      <rPr>
        <sz val="11"/>
        <color rgb="FF0000FF"/>
        <rFont val="Times New Roman"/>
        <family val="1"/>
      </rPr>
      <t xml:space="preserve">     </t>
    </r>
    <r>
      <rPr>
        <i/>
        <sz val="11"/>
        <color rgb="FF0000FF"/>
        <rFont val="Arial"/>
        <family val="2"/>
      </rPr>
      <t>estimated useful lives of assets;</t>
    </r>
  </si>
  <si>
    <r>
      <t>·</t>
    </r>
    <r>
      <rPr>
        <sz val="11"/>
        <color rgb="FF0000FF"/>
        <rFont val="Times New Roman"/>
        <family val="1"/>
      </rPr>
      <t xml:space="preserve">     </t>
    </r>
    <r>
      <rPr>
        <i/>
        <sz val="11"/>
        <color rgb="FF0000FF"/>
        <rFont val="Arial"/>
        <family val="2"/>
      </rPr>
      <t>key assumptions used in cash flow projections. (eg Rehabilitation)</t>
    </r>
  </si>
  <si>
    <r>
      <t>·</t>
    </r>
    <r>
      <rPr>
        <sz val="11"/>
        <color rgb="FF0000FF"/>
        <rFont val="Times New Roman"/>
        <family val="1"/>
      </rPr>
      <t xml:space="preserve">     </t>
    </r>
    <r>
      <rPr>
        <i/>
        <sz val="11"/>
        <color rgb="FF0000FF"/>
        <rFont val="Arial"/>
        <family val="2"/>
      </rPr>
      <t>impairment</t>
    </r>
  </si>
  <si>
    <r>
      <t>·</t>
    </r>
    <r>
      <rPr>
        <sz val="11"/>
        <color rgb="FF0000FF"/>
        <rFont val="Times New Roman"/>
        <family val="1"/>
      </rPr>
      <t xml:space="preserve">     </t>
    </r>
    <r>
      <rPr>
        <i/>
        <sz val="11"/>
        <color rgb="FF0000FF"/>
        <rFont val="Arial"/>
        <family val="2"/>
      </rPr>
      <t>provision for impairment</t>
    </r>
  </si>
  <si>
    <r>
      <t>·</t>
    </r>
    <r>
      <rPr>
        <sz val="11"/>
        <color rgb="FF0000FF"/>
        <rFont val="Times New Roman"/>
        <family val="1"/>
      </rPr>
      <t xml:space="preserve">     </t>
    </r>
    <r>
      <rPr>
        <i/>
        <sz val="11"/>
        <color rgb="FF0000FF"/>
        <rFont val="Arial"/>
        <family val="2"/>
      </rPr>
      <t>provisions and contingencies</t>
    </r>
  </si>
  <si>
    <t>15,1058</t>
  </si>
  <si>
    <t>Notes 2 to 5</t>
  </si>
  <si>
    <t>No change</t>
  </si>
  <si>
    <t>44D</t>
  </si>
  <si>
    <t>For ageing analysis of the financial assets, refer to note 9.11(d)</t>
  </si>
  <si>
    <r>
      <t xml:space="preserve">&lt;&lt;OR&gt;&gt;
Where leases are commercial agreements, and properties leased are predominately used for leasing to third parties, Council records lease revenue on an accruals basis.  As stated in note XX1, property purchased as part of the XXXXX project is accounted for as land and buildings under AASB 116 </t>
    </r>
    <r>
      <rPr>
        <i/>
        <sz val="11.5"/>
        <rFont val="Arial Narrow"/>
        <family val="2"/>
      </rPr>
      <t>Property, Plant and Equipment</t>
    </r>
    <r>
      <rPr>
        <sz val="11.5"/>
        <rFont val="Arial Narrow"/>
        <family val="2"/>
      </rPr>
      <t xml:space="preserve"> and not AASB 140</t>
    </r>
    <r>
      <rPr>
        <i/>
        <sz val="11.5"/>
        <rFont val="Arial Narrow"/>
        <family val="2"/>
      </rPr>
      <t xml:space="preserve"> Investment Properties</t>
    </r>
    <r>
      <rPr>
        <sz val="11.5"/>
        <rFont val="Arial Narrow"/>
        <family val="2"/>
      </rPr>
      <t>.  Buildings are recognised at current replacement cost.  These leases may include incentives which have not been recognised in the Statement of Financial Position, on the basis the amounts are unlikely to be material and could not be reliably measured at balance date.</t>
    </r>
  </si>
  <si>
    <t xml:space="preserve">The consolidated financial statements include the financial position and performance of controlled entities from the date on which controls is obtained until the date that control is lost. Intragroup assets, liabilities, equity, income, expenses and cashflows relating to transaction between entities in the consolidated entity have been eliminated in full for the purpose of these financial statements. Appropriate adjustments have been made to a controlled entity’s financial position, performance and cash flows where the accounting policies used by that entity were different from those adopted by the consolidated entity. All controlled entities have a June financial year end. A list of controlled entities is contained in note 10.1 to the financial statements. </t>
  </si>
  <si>
    <t xml:space="preserve">   Leasehold improvements</t>
  </si>
  <si>
    <t xml:space="preserve">  Plant, machinery and equipment</t>
  </si>
  <si>
    <t xml:space="preserve">  Fixtures, fittings and furniture</t>
  </si>
  <si>
    <t xml:space="preserve">  Computers and telecommunications</t>
  </si>
  <si>
    <t xml:space="preserve">  Leased plant and equipment</t>
  </si>
  <si>
    <t xml:space="preserve">  Road pavements and seals</t>
  </si>
  <si>
    <t xml:space="preserve">  Road substructure</t>
  </si>
  <si>
    <t xml:space="preserve">  Road formation and earthworks</t>
  </si>
  <si>
    <t xml:space="preserve">  Road kerb, channel and minor culverts</t>
  </si>
  <si>
    <t xml:space="preserve">  Road other &lt;insert details&gt;</t>
  </si>
  <si>
    <t xml:space="preserve">   Intangible assets</t>
  </si>
  <si>
    <t xml:space="preserve">   Other  &lt;insert details&gt;</t>
  </si>
  <si>
    <t>admin@audit.tas.gov.au</t>
  </si>
  <si>
    <t>Email link</t>
  </si>
  <si>
    <t>Note 2.5</t>
  </si>
  <si>
    <t>Contributions (inclusive of GST)</t>
  </si>
  <si>
    <t xml:space="preserve">Other Investments    </t>
  </si>
  <si>
    <t xml:space="preserve">Other Investments   </t>
  </si>
  <si>
    <t>41-49</t>
  </si>
  <si>
    <t>49(a)</t>
  </si>
  <si>
    <t>Published financial statements</t>
  </si>
  <si>
    <t>Correction of error</t>
  </si>
  <si>
    <t>Restated actuals</t>
  </si>
  <si>
    <t>Financial statement line items affected</t>
  </si>
  <si>
    <t>Statement of financial position</t>
  </si>
  <si>
    <t>Buildings – at fair value</t>
  </si>
  <si>
    <t>Accumulated depreciation – buildings</t>
  </si>
  <si>
    <t>Total property, plant and equipment</t>
  </si>
  <si>
    <t>Total investment property</t>
  </si>
  <si>
    <t>Total equity</t>
  </si>
  <si>
    <t>Statement of comprehensive income</t>
  </si>
  <si>
    <t>Gain on revaluation of investment property</t>
  </si>
  <si>
    <t>Depreciation</t>
  </si>
  <si>
    <t>Operating result for the year</t>
  </si>
  <si>
    <t>Increase in reserves</t>
  </si>
  <si>
    <t>Gain on disposal/revaluation of assets</t>
  </si>
  <si>
    <t>Correction of prior period error</t>
  </si>
  <si>
    <t>110 (49)</t>
  </si>
  <si>
    <t>An error, made in a prior reporting period, must be corrected by amending the comparative figures presented in the Financial Report. Where the error occurred in a period preceding the comparative year, the opening balance of equity is adjusted. Where an error is discovered, disclose the nature of the error.
In the notes, disclose the amount of the correction of the error relating to prior reporting periods, including:
- each line item affected; and
- the amount and the amount of the correction to retained profits or accumulated losses at the start of the earliest reporting period presented.</t>
  </si>
  <si>
    <t>https://www.audit.tas.gov.au/resources/</t>
  </si>
  <si>
    <t>Prior period errors</t>
  </si>
  <si>
    <t>Councillor 2, 3, 4,..</t>
  </si>
  <si>
    <r>
      <rPr>
        <vertAlign val="superscript"/>
        <sz val="10"/>
        <rFont val="Arial Narrow"/>
        <family val="2"/>
      </rPr>
      <t>1</t>
    </r>
    <r>
      <rPr>
        <sz val="10"/>
        <rFont val="Arial Narrow"/>
        <family val="2"/>
      </rPr>
      <t xml:space="preserve"> Includes total cost of providing and maintaining vehicles provided for private use, including registration, insurance, fuel and other consumables, maintenance cost and parking (including notional value of parking provided at premises that are owned or leased and fringe benefits tax).</t>
    </r>
  </si>
  <si>
    <r>
      <t>Vehicles</t>
    </r>
    <r>
      <rPr>
        <b/>
        <vertAlign val="superscript"/>
        <sz val="11.5"/>
        <rFont val="Arial"/>
        <family val="2"/>
      </rPr>
      <t>1</t>
    </r>
  </si>
  <si>
    <r>
      <t>Expenses</t>
    </r>
    <r>
      <rPr>
        <b/>
        <vertAlign val="superscript"/>
        <sz val="11.5"/>
        <rFont val="Arial"/>
        <family val="2"/>
      </rPr>
      <t>2</t>
    </r>
  </si>
  <si>
    <r>
      <t>Salary</t>
    </r>
    <r>
      <rPr>
        <b/>
        <vertAlign val="superscript"/>
        <sz val="11.5"/>
        <rFont val="Arial Narrow"/>
        <family val="2"/>
      </rPr>
      <t>1</t>
    </r>
  </si>
  <si>
    <r>
      <t>Short-term Incentive Payments</t>
    </r>
    <r>
      <rPr>
        <b/>
        <vertAlign val="superscript"/>
        <sz val="11.5"/>
        <rFont val="Arial Narrow"/>
        <family val="2"/>
      </rPr>
      <t>2</t>
    </r>
  </si>
  <si>
    <r>
      <t>Vehicles</t>
    </r>
    <r>
      <rPr>
        <b/>
        <vertAlign val="superscript"/>
        <sz val="11.5"/>
        <rFont val="Arial"/>
        <family val="2"/>
      </rPr>
      <t>3</t>
    </r>
  </si>
  <si>
    <r>
      <t>Other Allowances and Benefits</t>
    </r>
    <r>
      <rPr>
        <b/>
        <vertAlign val="superscript"/>
        <sz val="11.5"/>
        <rFont val="Arial Narrow"/>
        <family val="2"/>
      </rPr>
      <t>4</t>
    </r>
  </si>
  <si>
    <r>
      <t>Super-annuation</t>
    </r>
    <r>
      <rPr>
        <b/>
        <vertAlign val="superscript"/>
        <sz val="11.5"/>
        <rFont val="Arial Narrow"/>
        <family val="2"/>
      </rPr>
      <t>5</t>
    </r>
  </si>
  <si>
    <r>
      <t>Termination Benefits</t>
    </r>
    <r>
      <rPr>
        <b/>
        <vertAlign val="superscript"/>
        <sz val="11.5"/>
        <rFont val="Arial Narrow"/>
        <family val="2"/>
      </rPr>
      <t>6</t>
    </r>
  </si>
  <si>
    <r>
      <t>Non-monetary Benefits</t>
    </r>
    <r>
      <rPr>
        <b/>
        <vertAlign val="superscript"/>
        <sz val="11.5"/>
        <rFont val="Arial Narrow"/>
        <family val="2"/>
      </rPr>
      <t>7</t>
    </r>
  </si>
  <si>
    <t>These are normally the 'Cover'.</t>
  </si>
  <si>
    <t>Print these pages as normal.</t>
  </si>
  <si>
    <t>Table Reformatted fixing font size issues</t>
  </si>
  <si>
    <t>35A</t>
  </si>
  <si>
    <t>Guidance Comments</t>
  </si>
  <si>
    <r>
      <t xml:space="preserve">Boxes with guidance comments </t>
    </r>
    <r>
      <rPr>
        <sz val="10"/>
        <color rgb="FF0000FF"/>
        <rFont val="Arial Narrow"/>
        <family val="2"/>
      </rPr>
      <t xml:space="preserve">in blue </t>
    </r>
    <r>
      <rPr>
        <sz val="10"/>
        <rFont val="Arial Narrow"/>
        <family val="2"/>
      </rPr>
      <t>are provided to assist preparers.  These rows need to be deleted once considered.</t>
    </r>
  </si>
  <si>
    <t>Also see the General Comments section on the "Background" worksheet.</t>
  </si>
  <si>
    <t>As at 30 June 2022</t>
  </si>
  <si>
    <t>2021-22</t>
  </si>
  <si>
    <r>
      <t xml:space="preserve">These financial statements are a general purpose financial report that consists of a Statement of Comprehensive Income, Statement of Financial Position, Statement of Changes in Equity, Statement of Cash Flows, and notes accompanying these financial statements. The general purpose financial report complies with Australian Accounting Standards, other authoritative pronouncements of the Australian Accounting Standards Board, and the </t>
    </r>
    <r>
      <rPr>
        <i/>
        <sz val="11.5"/>
        <rFont val="Arial Narrow"/>
        <family val="2"/>
      </rPr>
      <t>Local Government Act 1993 (LGA1993) (as amended).</t>
    </r>
    <r>
      <rPr>
        <sz val="11.5"/>
        <rFont val="Arial Narrow"/>
        <family val="2"/>
      </rPr>
      <t>Council has determined that it does not have profit generation as a prime objective. Consequently, where appropriate, Council has elected to apply options and exemptions within accounting standards that are applicable to not-for-profit entities.</t>
    </r>
  </si>
  <si>
    <t>000's</t>
  </si>
  <si>
    <t>if applicable</t>
  </si>
  <si>
    <t>land under roads</t>
  </si>
  <si>
    <t>During the reporting period the amount of superannuation contributions paid to defined benefits schemes was $xx xxx (2020-21, $xxx), and the amount paid to accumulation schemes was $xx xxx (2020-21, $xxx).</t>
  </si>
  <si>
    <t xml:space="preserve">Garbage collection contract </t>
  </si>
  <si>
    <t>Developer contributions to be received in respect of estates currently under development total $&lt;&gt; (2020-21, $&lt;&gt;).</t>
  </si>
  <si>
    <t>- Land under roads</t>
  </si>
  <si>
    <t>Council's interests in subsidiaries, associates and joint ventures are detailed in note 10.3</t>
  </si>
  <si>
    <t>Material joint ventures (JV)</t>
  </si>
  <si>
    <t>&lt;Due by 14 August 2022&gt;</t>
  </si>
  <si>
    <t>Remember - Rates and charges in advance - are in Note 7.1</t>
  </si>
  <si>
    <t>Roads to recovery can be Capital or Maintenance, allocate according to project and spend.</t>
  </si>
  <si>
    <t>Cash Flow Mvt</t>
  </si>
  <si>
    <t xml:space="preserve">Right-of-use assets are depreciated over the shorter period of lease term and useful life of the underlying asset. If a lease transfers ownership of the underlying asset or the cost of the right-of-use asset reflects that the Group expects to exercise a purchase option, the related right-of-use asset is depreciated over the useful life of the underlying asset. The depreciation starts at the commencement date of the lease. </t>
  </si>
  <si>
    <t>&lt;&lt;For concessionary leases, council will need to insert same table and disclosure as per above, including: amounts recognised in the income statement, maturity analysis – undiscounted contractual cash flows, nature of leasing activities as a lessee, potential exposure to future cash flows not reflected in the measurement of lease liability, amounts recognised in Statement of Cash Flows.&gt;&gt;</t>
  </si>
  <si>
    <t>Comparative year  required</t>
  </si>
  <si>
    <t xml:space="preserve">The Sport and recreation reserve was established to control contributions received from developers that will, upon completion of developments be utilised to develop recreation and other facilities for residents in the respective development areas. </t>
  </si>
  <si>
    <t>79(b)</t>
  </si>
  <si>
    <t>Note 9.11b</t>
  </si>
  <si>
    <t>Total carrying amount as per the 
Statement of Financial Position</t>
  </si>
  <si>
    <r>
      <t xml:space="preserve">-1 % 
</t>
    </r>
    <r>
      <rPr>
        <sz val="9"/>
        <color rgb="FF0000FF"/>
        <rFont val="Arial Narrow"/>
        <family val="2"/>
      </rPr>
      <t>(Note: Use relevant interest rate risk for your council).</t>
    </r>
  </si>
  <si>
    <t>-100 basis points</t>
  </si>
  <si>
    <t>Note 9.12 &amp; 9.13</t>
  </si>
  <si>
    <t>9.12(c)</t>
  </si>
  <si>
    <t xml:space="preserve">Land under roads is based on valuations determined by the Valuer-General effective 1 July 2019, using site values adjusted for englobo (undeveloped and/or unserviced) characteristics, access rights, private interests of other parties and entitlements of infrastructure assets and services. This adjustment is an unobservable input in the valuation. </t>
  </si>
  <si>
    <t>To 30/11/21</t>
  </si>
  <si>
    <t>Manager Planning</t>
  </si>
  <si>
    <t>1/07/21 to 29/11/21</t>
  </si>
  <si>
    <t>Acting Manager XYZ</t>
  </si>
  <si>
    <t>- In the current year, Mr M Flinders was appointed to the above positions, whilst Mr X was on extended leave.</t>
  </si>
  <si>
    <t>Mr R Grayson' appointment concluded effective 30 November 2021 and he was paid $10,000 representing the balance of his accrued annual and long service leave entitlements, plus three months salary in lieu of notice of $25,000.</t>
  </si>
  <si>
    <t>Capital renewal expenditure</t>
  </si>
  <si>
    <t>&lt;Update as required, including an explanation of assessment of likely impact of pending standard&gt;</t>
  </si>
  <si>
    <t>&lt;Update as required, including an explanation of assessment of likely impact&gt;</t>
  </si>
  <si>
    <t>10.4 g &amp; h</t>
  </si>
  <si>
    <t>Adoption of new and amended accounting standards / Pending Accounting Standards</t>
  </si>
  <si>
    <t>Update to suit your situation. Either Original Budgets or revised Estimates per LGA 82(4) &amp; (5)</t>
  </si>
  <si>
    <r>
      <t xml:space="preserve">The estimated revenue and expense amounts in the Statement of Other Comprehensive Income represent </t>
    </r>
    <r>
      <rPr>
        <sz val="11.5"/>
        <color rgb="FFFF0000"/>
        <rFont val="Arial Narrow"/>
        <family val="2"/>
      </rPr>
      <t xml:space="preserve">original budget amounts / revised budget estimates (date) </t>
    </r>
    <r>
      <rPr>
        <sz val="11.5"/>
        <color rgb="FF0000FF"/>
        <rFont val="Arial Narrow"/>
        <family val="2"/>
      </rPr>
      <t>and are not audited.</t>
    </r>
  </si>
  <si>
    <r>
      <t xml:space="preserve">Q- Are the related party disclosures in the model standards mandatory?
A= Not yet, the Director of Local Government is yet to make the Local Government Model Financial Report mandatory, noting that this requirement is an outcome of the </t>
    </r>
    <r>
      <rPr>
        <i/>
        <sz val="11"/>
        <rFont val="Arial"/>
        <family val="2"/>
      </rPr>
      <t>Local Government Amendment (Targeted Review) Act 2017,</t>
    </r>
    <r>
      <rPr>
        <sz val="11"/>
        <rFont val="Arial"/>
        <family val="2"/>
      </rPr>
      <t xml:space="preserve"> however the commencement date has yet to be proclaimed. The presentation format included at Note 10.1 follows that used by all Government Businesses and Departmental Statements.  It presents that of best practice and includes disclosure requirements to meet the existing requirements of the </t>
    </r>
    <r>
      <rPr>
        <i/>
        <sz val="11"/>
        <rFont val="Arial"/>
        <family val="2"/>
      </rPr>
      <t>Local Government Act 1993,</t>
    </r>
    <r>
      <rPr>
        <sz val="11"/>
        <rFont val="Arial"/>
        <family val="2"/>
      </rPr>
      <t xml:space="preserve"> the </t>
    </r>
    <r>
      <rPr>
        <i/>
        <sz val="11"/>
        <rFont val="Arial"/>
        <family val="2"/>
      </rPr>
      <t>Audit Act 2008</t>
    </r>
    <r>
      <rPr>
        <sz val="11"/>
        <rFont val="Arial"/>
        <family val="2"/>
      </rPr>
      <t xml:space="preserve"> and Australian Accounting Standards (AASs).</t>
    </r>
  </si>
  <si>
    <r>
      <t>Where no relevant pending standards are identified, Councils should note that:
"</t>
    </r>
    <r>
      <rPr>
        <i/>
        <sz val="11.5"/>
        <color rgb="FF0000FF"/>
        <rFont val="Arial Narrow"/>
        <family val="2"/>
      </rPr>
      <t>In the current year, Council has reviewed and assessed all the new accounting standards and interpretations that have been published, with future effective dates, and determined they are either not applicable to Council's activities, or would have no material impact.</t>
    </r>
    <r>
      <rPr>
        <sz val="11.5"/>
        <color rgb="FF0000FF"/>
        <rFont val="Arial Narrow"/>
        <family val="2"/>
      </rPr>
      <t>" 
&lt;&lt;The following paragraph is not required if this comment is included&gt;&gt;</t>
    </r>
  </si>
  <si>
    <t>Councils should also consider other relevant new or amending standards that have been issued, but are not yet effective not included in the above.  This includes a requirement to consider other issued additional new or amending standards up until the completion of the audit of the financial report.</t>
  </si>
  <si>
    <t>Councils should update the wording here to suite. For example, if a Revised Estimate is adopted by an absolute majority inline with LGA 82.4</t>
  </si>
  <si>
    <t>The following are examples only - in discussions of variances, consider changes to original budget as well as variances from budget.</t>
  </si>
  <si>
    <t>A description is required as to the nature and purpose of each reserve within the equity</t>
  </si>
  <si>
    <r>
      <t>○ AASB 15</t>
    </r>
    <r>
      <rPr>
        <i/>
        <sz val="10.5"/>
        <color rgb="FF0000FF"/>
        <rFont val="Arial"/>
        <family val="2"/>
      </rPr>
      <t xml:space="preserve"> Revenue from Contracts with Customers</t>
    </r>
  </si>
  <si>
    <t>Add asset classes to match those adopted by Council and insert commentary on result against benchmark</t>
  </si>
  <si>
    <t>9.11(e)</t>
  </si>
  <si>
    <r>
      <rPr>
        <b/>
        <sz val="11"/>
        <rFont val="Arial"/>
        <family val="2"/>
      </rPr>
      <t>Common questions:</t>
    </r>
    <r>
      <rPr>
        <sz val="11"/>
        <rFont val="Arial"/>
        <family val="2"/>
      </rPr>
      <t xml:space="preserve">
Q-</t>
    </r>
    <r>
      <rPr>
        <i/>
        <sz val="11"/>
        <rFont val="Arial"/>
        <family val="2"/>
      </rPr>
      <t xml:space="preserve"> Should contract assets and lease liabilities be included in financial instrument disclosures?</t>
    </r>
    <r>
      <rPr>
        <sz val="11"/>
        <rFont val="Arial"/>
        <family val="2"/>
      </rPr>
      <t xml:space="preserve">
A= No as these are generally excluded from the scope of AASB 9 </t>
    </r>
    <r>
      <rPr>
        <i/>
        <sz val="11"/>
        <rFont val="Arial"/>
        <family val="2"/>
      </rPr>
      <t>Financial Instruments</t>
    </r>
    <r>
      <rPr>
        <sz val="11"/>
        <rFont val="Arial"/>
        <family val="2"/>
      </rPr>
      <t xml:space="preserve">. 
Refer to the Scope section of AASB 9 for details on:
</t>
    </r>
    <r>
      <rPr>
        <u/>
        <sz val="11"/>
        <rFont val="Arial"/>
        <family val="2"/>
      </rPr>
      <t xml:space="preserve">AASB 9 2.1 (b) AASB 16 </t>
    </r>
    <r>
      <rPr>
        <i/>
        <u/>
        <sz val="11"/>
        <rFont val="Arial"/>
        <family val="2"/>
      </rPr>
      <t>Leases:</t>
    </r>
    <r>
      <rPr>
        <sz val="11"/>
        <rFont val="Arial"/>
        <family val="2"/>
      </rPr>
      <t xml:space="preserve">
The scope of AASB 9 specifically excludes the rights and obligations under AASB 16 </t>
    </r>
    <r>
      <rPr>
        <i/>
        <sz val="11"/>
        <rFont val="Arial"/>
        <family val="2"/>
      </rPr>
      <t>Leases.</t>
    </r>
    <r>
      <rPr>
        <sz val="11"/>
        <rFont val="Arial"/>
        <family val="2"/>
      </rPr>
      <t xml:space="preserve"> There are however exceptions in regard of derecognition and impairment requirements for lease receivables of lessors and lease liability derecognition requirements of a lessee if extinguished, such as when the obligation specified in the contract is discharged or cancelled or expires.  Refer to the standard for   further clarification.
</t>
    </r>
    <r>
      <rPr>
        <u/>
        <sz val="11"/>
        <rFont val="Arial"/>
        <family val="2"/>
      </rPr>
      <t xml:space="preserve">AASB9 2.1 (j) AASB 15 </t>
    </r>
    <r>
      <rPr>
        <i/>
        <u/>
        <sz val="11"/>
        <rFont val="Arial"/>
        <family val="2"/>
      </rPr>
      <t>Revenue from Contracts with Customers</t>
    </r>
    <r>
      <rPr>
        <u/>
        <sz val="11"/>
        <rFont val="Arial"/>
        <family val="2"/>
      </rPr>
      <t>:</t>
    </r>
    <r>
      <rPr>
        <sz val="11"/>
        <rFont val="Arial"/>
        <family val="2"/>
      </rPr>
      <t xml:space="preserve">
The scope of AASB 9 specifically excludes the rights and obligations within AASB 15, except for those parts that AASB 15 specifies are to be accounted for in accordance with this Standard. Consequently neither contract assets or contract liabilities are presented in the Financial Instrument tables.
The exception in AASB 15 is the requirement that contract assets shall be assess for impairment in accordance with AASB 9. (AASB 15.107) This leads to the requirement to consider any expected credit loss (ECL) in accordance with AASB 9. (AASB 9 5.5.15)  
As a result AASB 7 </t>
    </r>
    <r>
      <rPr>
        <i/>
        <sz val="11"/>
        <rFont val="Arial"/>
        <family val="2"/>
      </rPr>
      <t>Financial Instruments: Disclosures</t>
    </r>
    <r>
      <rPr>
        <sz val="11"/>
        <rFont val="Arial"/>
        <family val="2"/>
      </rPr>
      <t xml:space="preserve">; para 35A; requires quantitative disclosures to be considered, as set out in paragraphs 35F-35N.  Note 4.6 Contract assets, includes the provision for Councils to disclose details relating to impairment and detail any loss assessment.  Where a Council does not expect any ECL and nothing is past due, this should be clearly stated.  Where there is an assessment that there is impairment, disclosures similar to those at Note 9.11(d) should be presented, including the movement in impairment and aging disclosures.  (Alternatively such disclosures could be combined with Note 9.11(d) ).
</t>
    </r>
  </si>
  <si>
    <t>Updated - last sentence - "Net result for the year" replacing "Surplus/Deficit" to align with the Statement of Comprehensive Income</t>
  </si>
  <si>
    <t>There are no major changes to the Local Government Model Financial Report related to the adoption of new accounting standards. The most noteworthy changes are listed below followed by some general comments to answer some common queries received.</t>
  </si>
  <si>
    <t xml:space="preserve">The &lt;Entity Name&gt; was established on &lt;date&gt; and is a body corporate with perpetual succession and a common seal.
Council's main office is located at &lt;address&gt;.  </t>
  </si>
  <si>
    <t>AASB1058 requires the disclosure of opening and closing balances of financial assets arising from transfers to enable an entity to acquire or construct recognisable non-financial assets to be controlled by the entity and the associated liabilities arising from such transfers. This includes disclosure relating to the obligations and movements under such transfers. 
AASB15 also requires an explanation of significant changes in contractual requirements.
This includes the disclosure of the aggregate amount of the transaction price allocated to the performance obligations that are unspent or unsatisfied (or partially) as of the end of the reporting period.
The inclusion of the qualitative and quantitative information both here and at Note 7.5 aims to now meet those disclosure requirements .
Details of unspent funds has been included here while revenue recognition disclosure requirements from contract liabilities is included at Note 7.5.  The unspent funds total also links to restricted funds presented below Cash and cash equivalents at Note 4.2.</t>
  </si>
  <si>
    <t>Total unspent funds</t>
  </si>
  <si>
    <t xml:space="preserve">With application of new accounting standard AASB 1058;
A transfer of a financial asset to enable Council to acquire or construct a recognisable non-financial asset for its own use is one that: 
(i) requires Council to use that financial asset to acquire or construct a non-financial asset to identified specifications 
(ii) it does not require Council to transfer the non-financial asset to the transferor or other parties and 
(iii) it occurs under an enforceable agreement
For each obligation Council determines whether the obligation would be satisfied over time or at a point in time.  Where obligations are recognised over time Council measures its progress towards completion of the obligation at the end of each reporting period. All other obligations are recognised at the point in time of delivery or completion.
</t>
  </si>
  <si>
    <t>Wording reflects new impairment process detailed below.</t>
  </si>
  <si>
    <t xml:space="preserve">Variable lease payments not included in the measurement of leases </t>
  </si>
  <si>
    <t xml:space="preserve">Council uses &lt;insert appropriate valuation basis&gt; as the basis of valuation of all properties within the municipality. The &lt;valuation base&gt; of a property is its &lt;insert brief explanation of the valuation base&gt;. </t>
  </si>
  <si>
    <r>
      <t xml:space="preserve">The date of the latest general revaluation of land for rating purposes within the municipality was </t>
    </r>
    <r>
      <rPr>
        <sz val="11.5"/>
        <color rgb="FF0070C0"/>
        <rFont val="Arial Narrow"/>
        <family val="2"/>
      </rPr>
      <t>&lt;1 January 20XX&gt;</t>
    </r>
    <r>
      <rPr>
        <sz val="11.5"/>
        <rFont val="Arial Narrow"/>
        <family val="2"/>
      </rPr>
      <t xml:space="preserve">, and the valuation will be first applied in the rating year commencing </t>
    </r>
    <r>
      <rPr>
        <sz val="11.5"/>
        <color rgb="FF0070C0"/>
        <rFont val="Arial Narrow"/>
        <family val="2"/>
      </rPr>
      <t>&lt;1 July 20XX&gt;</t>
    </r>
    <r>
      <rPr>
        <sz val="11.5"/>
        <rFont val="Arial Narrow"/>
        <family val="2"/>
      </rPr>
      <t>.</t>
    </r>
  </si>
  <si>
    <t>Each performance obligation is considered to ensure that the revenue recognition reflects the transfer of control. Within grant agreements there may be some performance obligations where control transfers at a point in time and others which have a continuous transfer of control over the life of the contract. Where control is transferred over time, generally the input methods being either costs or time incurred are deemed to be the most appropriate methods to reflect the transfer of benefit.</t>
  </si>
  <si>
    <r>
      <t xml:space="preserve">In both years the Commonwealth has made early payment of the first two quarterly instalments of untied Financial Assistance Grants for the following year. The early receipt of instalments resulted in Commonwealth Government Financial Assistance Grants being above that originally budgeted in 2021-22 by </t>
    </r>
    <r>
      <rPr>
        <sz val="11.5"/>
        <color rgb="FF0070C0"/>
        <rFont val="Arial Narrow"/>
        <family val="2"/>
      </rPr>
      <t>$xxxx,</t>
    </r>
    <r>
      <rPr>
        <sz val="11.5"/>
        <rFont val="Arial Narrow"/>
        <family val="2"/>
      </rPr>
      <t xml:space="preserve"> (2020-21, </t>
    </r>
    <r>
      <rPr>
        <sz val="11.5"/>
        <color rgb="FF0070C0"/>
        <rFont val="Arial Narrow"/>
        <family val="2"/>
      </rPr>
      <t>$xxxx).</t>
    </r>
    <r>
      <rPr>
        <sz val="11.5"/>
        <rFont val="Arial Narrow"/>
        <family val="2"/>
      </rPr>
      <t xml:space="preserve"> This has impacted the Statement of Comprehensive Income resulting in the Net result for the year being higher by the same amount. </t>
    </r>
  </si>
  <si>
    <t>Council recognises contributions without performance obligations when received. In cases where the contributions is for a specific purpose to acquire or construct a recognisable non-financial asset, a liability is recognised for funds received in advance and income recognised as obligations are fulfilled.</t>
  </si>
  <si>
    <r>
      <t>&lt; Details relating to Council as a lessor are presented ant note 9.9. Councils that have significant investments properties will need to review AASB 140</t>
    </r>
    <r>
      <rPr>
        <i/>
        <sz val="11.5"/>
        <color rgb="FF0000FF"/>
        <rFont val="Arial Narrow"/>
        <family val="2"/>
      </rPr>
      <t xml:space="preserve"> Investment Property,</t>
    </r>
    <r>
      <rPr>
        <sz val="11.5"/>
        <color rgb="FF0000FF"/>
        <rFont val="Arial Narrow"/>
        <family val="2"/>
      </rPr>
      <t>for additional disclosure requirements&gt;</t>
    </r>
  </si>
  <si>
    <t>Dividend revenue is recognised when Council's right to receive payment is established and it can be reliably measured.</t>
  </si>
  <si>
    <t xml:space="preserve">Routine maintenance, repair costs, and minor renewal costs are expensed as incurred.  Where the repair relates to the replacement of a component of an asset and the cost exceeds the capitalisation threshold the cost is capitalised and depreciated. The carrying value of the replaced asset is expensed. </t>
  </si>
  <si>
    <t>Land improvements, buildings, infrastructure, plant and equipment and other assets having limited useful lives are systematically depreciated over their useful lives to Council in a manner which reflects consumption of the service potential embodied in those assets. Right-of-use assets are amortised over the lease term. Estimates of remaining useful lives and residual values are made on a regular basis with major asset classes reassessed annually. Depreciation and amortisation rates and methods are reviewed annually.</t>
  </si>
  <si>
    <r>
      <t xml:space="preserve">Finance costs are recognised as an expense in the period in which they are incurred, except where they are capitalised as part of a qualifying asset constructed by Council. Where specific borrowings are obtained for the purpose of specific asset acquisition, the weighted average interest rate applicable to borrowings at balance date, excluding borrowings associated with superannuation, is used to determine the borrowing costs to be capitalised. </t>
    </r>
    <r>
      <rPr>
        <sz val="11.5"/>
        <color rgb="FF0000FF"/>
        <rFont val="Arial Narrow"/>
        <family val="2"/>
      </rPr>
      <t>Borrowing costs capitalised during the period totalled $XXX, ($XXX). (OR) No borrowing costs were capitalised during the period, ($0).</t>
    </r>
  </si>
  <si>
    <t>Finance costs are expensed as incurred using the effective interest method. Borrowing costs include interest on bank overdrafts, borrowings, leases and unwinding of discounts.</t>
  </si>
  <si>
    <t>Internal auditors' remuneration (internal audit services - &lt;name of external provider&gt;)</t>
  </si>
  <si>
    <t>Trade receivables that do not contain a significant financing component are measured at amortised cost, which represents their transaction value. Impairment is recognised on an expected credit loss (ECL) basis. When determining whether the credit risk has increased significantly since initial recognition, and when estimating the ECL, Council considers reasonable and supportable information that is relevant and available without undue cost or effort. This includes both quantitative and qualitative information and analysis based on Council’s historical experience, an informed credit assessment and forward-looking information. Council has established a provision matrix to facilitate the impairment assessment.
For rate debtors, Council takes the view that unpaid rates represent a charge against the rateable property that will be recovered when the property is next sold. For non-rate debtors, Council uses the presumptions that assets more than 30 days past due have a significant increase in credit risk and those more than 90 days will likely be in default. Council writes off receivables when there is information indicating that the debtor is in severe financial difficulty and there is no realistic prospect of recovery.</t>
  </si>
  <si>
    <t>Investment in financial assets with cash flows that are not solely payments of principal and interest are classified and measured at fair value through profit or loss, irrespective of the business model. As Council's Managed funds are actively managed and their performance is evaluated on a fair value basis, these investments are mandatorily required to be measured at fair value through profit or loss.</t>
  </si>
  <si>
    <t>&lt;Councils should consider their own reasons for holding financial assets. Where the business model is only to hold financial assets for principle and interest, the asset should be measured at amortised cost. Where the business model is to hold the financial asset for principal and interest and to sell, the financial asset should be classified as fair value through other comprehensive income, with recycling through the profit or loss on derecognition. Where different types of financial assets are held, councils will need to ensure appropriate descriptions of  business models (policy) are disclosed along with the measurement basis.&gt;</t>
  </si>
  <si>
    <t>Inventories held for distribution are measured at cost adjusted when applicable for any loss of service potential. Other inventories are measured at the lower of cost and net realisable value. Where inventories are acquired at no cost, or for nominal consideration, the cost shall be the current replacement cost as at the date of acquisition.</t>
  </si>
  <si>
    <t>Council's investment in associates is accounted for by the equity method as Council has the ability to influence rather than control the operations of the entities. The investment is initially recorded at the cost of acquisition and adjusted thereafter for post-acquisition changes in Council's share of the net assets of the entities. Council's share of the financial result of the entities is recognised in the Statement of Comprehensive Income.</t>
  </si>
  <si>
    <r>
      <t xml:space="preserve">As Council's investment in TasWater is held for long-term strategic purposes, Council has elected under AASB 9: </t>
    </r>
    <r>
      <rPr>
        <i/>
        <sz val="11.5"/>
        <rFont val="Arial Narrow"/>
        <family val="2"/>
      </rPr>
      <t>Financial Instruments</t>
    </r>
    <r>
      <rPr>
        <sz val="11.5"/>
        <rFont val="Arial Narrow"/>
        <family val="2"/>
      </rPr>
      <t xml:space="preserve"> to irrevocably classify this equity investment as designated at fair value through other comprehensive income. Subsequent changes in fair value on designated investments in equity instruments are recognised in other comprehensive income (for fair value reserve, refer note 9.1) and not reclassified through the profit or loss when derecognised. Dividends associated with the equity investments are recognised in profit and loss when the right of payment has been established and it can be reliably measured.
Fair value was determined by using Council's ownership interest against the water corporation's net asset value at balance date. </t>
    </r>
    <r>
      <rPr>
        <sz val="11.5"/>
        <color rgb="FF0000FF"/>
        <rFont val="Arial Narrow"/>
        <family val="2"/>
      </rPr>
      <t>Council holds XX% ownership interest in TasWater which is based on Schedule 2 of the Corporation's Constitution</t>
    </r>
    <r>
      <rPr>
        <sz val="11.5"/>
        <color rgb="FFFF0000"/>
        <rFont val="Arial Narrow"/>
        <family val="2"/>
      </rPr>
      <t xml:space="preserve">. </t>
    </r>
  </si>
  <si>
    <r>
      <t xml:space="preserve">Subsequent to the initial recognition of assets, non-current physical assets, other than plant and equipment (and &lt;name other classes&gt;), are measured at their fair value in accordance with AASB 116 </t>
    </r>
    <r>
      <rPr>
        <i/>
        <sz val="11.5"/>
        <rFont val="Arial Narrow"/>
        <family val="2"/>
      </rPr>
      <t>Property, Plant &amp; Equipment</t>
    </r>
    <r>
      <rPr>
        <sz val="11.5"/>
        <rFont val="Arial Narrow"/>
        <family val="2"/>
      </rPr>
      <t xml:space="preserve"> and AASB 13 </t>
    </r>
    <r>
      <rPr>
        <i/>
        <sz val="11.5"/>
        <rFont val="Arial Narrow"/>
        <family val="2"/>
      </rPr>
      <t>Fair Value Measurement</t>
    </r>
    <r>
      <rPr>
        <sz val="11.5"/>
        <rFont val="Arial Narrow"/>
        <family val="2"/>
      </rPr>
      <t>. At balance date, Council reviewed the carrying value of the individual classes of assets measured at fair value to ensure that each asset class materially approximated its fair value. Where the carrying value materially differed from the fair value at balance date the class of asset was revalued.</t>
    </r>
  </si>
  <si>
    <t xml:space="preserve">Fair value valuations are determined in accordance with a valuation hierarchy. Changes to the valuation hierarchy will only occur if an external change in the restrictions or limitations of use on an asset result in changes to the permissible or practical highest and best use of the asset. </t>
  </si>
  <si>
    <t>Where the assets are revalued, the revaluation increments are credited directly to the asset revaluation reserve except to the extent that an increment reverses a prior year decrement for that class of asset that had been recognised as an expense in which case the increment is recognised as revenue up to the amount of the expense. Revaluation decrements are recognised as an expense except where prior increments are included in the asset revaluation surplus for that class of asset in which case the decrement is taken to the reserve to the extent of the remaining increments. Within the same class of assets, revaluation increments and decrements within the year are offset.</t>
  </si>
  <si>
    <t>Land under roads acquired after 30 June 2008 is brought to account at cost and subsequently revalued on a fair value basis. Council does not recognise land under roads that it controlled prior to that period.</t>
  </si>
  <si>
    <t>Council recognised the following contractual liabilities:</t>
  </si>
  <si>
    <t>iii) Upfront payments of funds from contracts with customers are recognised as a contract liability until performance obligations are satisfied.  Revenue is recognised as performance obligations are progressively fulfilled.</t>
  </si>
  <si>
    <t>Council has elected to measure the following classes of right-of-use assets at initial recognition at cost in accordance with AASB16.23–25.[Council will need to insert the same table used above for  each class of concessionary right-of-use asset]</t>
  </si>
  <si>
    <t>Investment property is held to generate long-term rental yields. Investment property is measured initially at cost, including transaction costs. Costs incurred subsequent to initial acquisition are capitalised when it is probable that future economic benefit in excess of the originally assessed performance of the asset will flow to Council. Subsequent to initial recognition at cost, investment property is carried at fair value, determined annually by independent valuers. Changes to fair value are recorded in the Statement of Comprehensive Income in the period that they arise. Rental income from the leasing of investment properties is recognised in the Statement of Comprehensive Income on a straight line basis over the lease term.</t>
  </si>
  <si>
    <t>Liabilities are recognised for amounts to be paid in the future for goods and services provided to Council as at balance date whether or not invoices have been received. General Creditors are unsecured, not subject to interest charges and are normally settled within &lt;&gt; days of invoice receipt.</t>
  </si>
  <si>
    <t>Rates and charges in advance represents amounts received by Council prior to the commencement of the rating or charging period. Revenue is recognised by Council at the beginning of the rating or charge period to which the advance payment relates</t>
  </si>
  <si>
    <r>
      <t xml:space="preserve">Council makes superannuation contributions for a number of its employees to the Quadrant Defined Benefits Fund (the Fund), a sub-fund of the Tasplan Superannuation Fund (Tasplan). The Fund has been classified as a multi-employer sponsored plan. As the Fund’s assets and liabilities are pooled and are not allocated by employer, the Actuary is unable to allocate benefit liabilities, assets and costs between employers. As provided under paragraph 34 of AASB 119 </t>
    </r>
    <r>
      <rPr>
        <i/>
        <sz val="11.5"/>
        <rFont val="Arial Narrow"/>
        <family val="2"/>
      </rPr>
      <t>Employee Benefits</t>
    </r>
    <r>
      <rPr>
        <sz val="11.5"/>
        <rFont val="Arial Narrow"/>
        <family val="2"/>
      </rPr>
      <t>, Council does not use defined benefit accounting for these contributions.</t>
    </r>
  </si>
  <si>
    <t>Lease liabilities are secured by the related underlying assets. Future minimum lease payments were as follows:</t>
  </si>
  <si>
    <t>Concessionary lease liabilities are secured by the related underlying assets. Future minimum lease payments were as follows:</t>
  </si>
  <si>
    <r>
      <t xml:space="preserve">The borrowing capacity of Council is limited by the </t>
    </r>
    <r>
      <rPr>
        <i/>
        <sz val="11.5"/>
        <rFont val="Arial Narrow"/>
        <family val="2"/>
      </rPr>
      <t>Local Government Act 1993</t>
    </r>
    <r>
      <rPr>
        <sz val="11.5"/>
        <rFont val="Arial Narrow"/>
        <family val="2"/>
      </rPr>
      <t>. Interest bearing liabilities are initially recognised at fair value, net of transaction costs incurred. Subsequent to initial recognition these liabilities are measured at amortised cost. Any difference between the proceeds (net of transaction costs) and the redemption amount is recognised in the Statement of Comprehensive Income over the period of the liability using the effective interest method.</t>
    </r>
  </si>
  <si>
    <t>Interest is expensed as it accrues and no interest has been capitalised during the current or comparative reporting period. There have been no defaults or breaches of the loan agreement during the period. Borrowings are secured by way of mortgages over the general rates of the Council.</t>
  </si>
  <si>
    <t xml:space="preserve">Council has to designate its investment in Taswater as an equity investment at fair value through other comprehensive income. Subsequent changes in fair value are reflected in the reserve and will not be reclassified through the profit or loss when derecognised. </t>
  </si>
  <si>
    <r>
      <t xml:space="preserve">Council makes superannuation contributions for a number of its employees to the Quadrant Defined Benefits Fund (the Fund).  The Fund was a sub-fund of the Tasplan Superannuation Fund up to 31 March 2021. On 1 April 2021, the Tasplan Superannuation Fund merged (via a Successor Fund Transfer) into the MTAA Superannuation Fund to become Spirit Super. The Quadrant Defined Benefits Fund has been classified as a multi-employer sponsored plan. As the Fund’s assets and liabilities are pooled and are not allocated by employer, the Actuary is unable to allocate benefit liabilities, assets and costs between employers. As provided under paragraph 34 of AASB 119 </t>
    </r>
    <r>
      <rPr>
        <i/>
        <sz val="11.5"/>
        <rFont val="Arial Narrow"/>
        <family val="2"/>
      </rPr>
      <t>Employee Benefits</t>
    </r>
    <r>
      <rPr>
        <sz val="11.5"/>
        <rFont val="Arial Narrow"/>
        <family val="2"/>
      </rPr>
      <t>, Council does not use defined benefit accounting for these contributions.</t>
    </r>
  </si>
  <si>
    <t>Floating Int' rate for rates &amp; parking charges - Adjust to suit your council situation</t>
  </si>
  <si>
    <t>See AASB.13 Aus93.1  (Amendment from AASB 2015-7)</t>
  </si>
  <si>
    <t>When members of key management personnel are unable to fulfil their duties, consideration is given to appointing other members of senior staff to their position during their period of absence.</t>
  </si>
  <si>
    <r>
      <t xml:space="preserve">The introduction of AASB 2016-4 in amendments to AASB 136 </t>
    </r>
    <r>
      <rPr>
        <i/>
        <sz val="11"/>
        <color rgb="FFFFFF00"/>
        <rFont val="Arial"/>
        <family val="2"/>
      </rPr>
      <t xml:space="preserve">Impairment of Assets, </t>
    </r>
    <r>
      <rPr>
        <sz val="11"/>
        <color rgb="FFFFFF00"/>
        <rFont val="Arial"/>
        <family val="2"/>
      </rPr>
      <t>saw the removal of references to depreciated replacement cost as a measure of value in use for not-for-profit entities.
The update to the wording here removes the outdated terminology reference to Depreciated Replacement Cost and aligns with Council's asset policy notes within this financial report.
The fair value or carrying amount, effectively represents the written down value of the Gross CRC.
Although the</t>
    </r>
    <r>
      <rPr>
        <i/>
        <sz val="11"/>
        <color rgb="FFFFFF00"/>
        <rFont val="Arial"/>
        <family val="2"/>
      </rPr>
      <t xml:space="preserve"> Local Government (Management Indicators) Order 2014</t>
    </r>
    <r>
      <rPr>
        <sz val="11"/>
        <color rgb="FFFFFF00"/>
        <rFont val="Arial"/>
        <family val="2"/>
      </rPr>
      <t xml:space="preserve"> refers to DRC divided by CRC, the changes here update to wording to reflect current terminology requirements that have transpired since it was issued.</t>
    </r>
  </si>
  <si>
    <t>Changes from the prior year are highlighted in yellow down the side of the page and in the text that has been updated. This includes minor edits such as typo corrections that may not be noted in the following changes.</t>
  </si>
  <si>
    <r>
      <t xml:space="preserve">AASB 7 </t>
    </r>
    <r>
      <rPr>
        <i/>
        <sz val="11.5"/>
        <color rgb="FF0000FF"/>
        <rFont val="Arial Narrow"/>
        <family val="2"/>
      </rPr>
      <t>Financial Instruments: Disclosures</t>
    </r>
    <r>
      <rPr>
        <sz val="11.5"/>
        <color rgb="FF0000FF"/>
        <rFont val="Arial Narrow"/>
        <family val="2"/>
      </rPr>
      <t xml:space="preserve"> para 35A, requires quantitative disclosures to be considered as set out in paragraphs 35F-35N.  This Note includes the provision for Councils to disclose details relating to impairment and detail any loss assessment. Where a Council does not expect any ECL and nothing is past due this should be clearly stated. Where there is an assessment that there is impairment, disclosures similar to those at Note 9.11(d) should be presented, including the movement in impairment and aging disclosures. (Alternatively such disclosures could be combined with Note 9.11(d) ).</t>
    </r>
  </si>
  <si>
    <r>
      <t>For the year ended 30 June 2021 the Council contributed</t>
    </r>
    <r>
      <rPr>
        <sz val="11.5"/>
        <color rgb="FF0000FF"/>
        <rFont val="Arial Narrow"/>
        <family val="2"/>
      </rPr>
      <t xml:space="preserve"> X.X% </t>
    </r>
    <r>
      <rPr>
        <sz val="11.5"/>
        <rFont val="Arial Narrow"/>
        <family val="2"/>
      </rPr>
      <t>of employees’ gross income to the Fund.  Assets accumulate in the fund to meet member benefits as they accrue, and if assets within the fund are insufficient to satisfy benefits payable, the Council is required to meet its share of the deficiency.</t>
    </r>
  </si>
  <si>
    <t>As at 30 June 2021 the Fund had 87 members and the total employer contributions and member contributions for the year ending 30 June 2021 were $879,254 and $229,820 respectively.</t>
  </si>
  <si>
    <t>As reported above, Assets exceeded accrued benefits as at the date of the last actuarial review, 30 June 2020. Favourable investment returns, since that date, has seen further improvement in the financial position of the Fund. The financial position of the Fund will be fully investigated at the actuarial review as at 30 June 2023.</t>
  </si>
  <si>
    <t xml:space="preserve">An analysis of the assets and vested benefits of sub-funds participating in the Scheme, prepared by Deloitte Consulting Pty Ltd as at 30 June 2021, showed that the Fund had assets of $54.52 million and members’ Vested Benefits were $45.12 million. These amounts represented 0.21% and 0.18% respectively of the corresponding total amounts for Spirit Super. </t>
  </si>
  <si>
    <t>Items that will be reclassified subsequently to net result</t>
  </si>
  <si>
    <t>Consistent with roads, Council assumes that environmental factors such as soil type, climate and topography are consistent across each segment and that a segment is designed and constructed to the same standard and uses a consistent amount of labour and materials.  CRC is based on the unit price for the component type. For pipes, the unit price is multiplied by the asset's length. The unit price for pipes is based on the construction material as well as the depth the pipe is laid.</t>
  </si>
  <si>
    <t>Make sure you unselect all sheets afterwards.  As making a change in one sheet with multiple sheets selected, will result in the same change appearing in the same cell on all selected sheets!</t>
  </si>
  <si>
    <t>Where appropriate page breaks and headers will need adjusting depending upon the length of content needed by individual councils.  Councils may also wish to use a different font style.  Should councils wish to retain their existing content, they should adjust for changes to the notes to the financial statements as highlighted in yellow.  The more significant changes are noted below.</t>
  </si>
  <si>
    <t>- Buildings</t>
  </si>
  <si>
    <t>- Roads, including footpaths &amp; cycleways</t>
  </si>
  <si>
    <t>(a) Impairment losses</t>
  </si>
  <si>
    <t>Impairment losses are recognised in the Statement of comprehensive income under other expenses.</t>
  </si>
  <si>
    <t>2022-2023 Financial Report</t>
  </si>
  <si>
    <t>FOR THE YEAR ENDED 30 JUNE 2023</t>
  </si>
  <si>
    <t>For the Year Ended 30 June 2023</t>
  </si>
  <si>
    <t>As at 30 June 2023</t>
  </si>
  <si>
    <t>For the Year Ended 30 June 2023 (Cont'd)</t>
  </si>
  <si>
    <t>2022-23</t>
  </si>
  <si>
    <t>Grants for renewal of assets</t>
  </si>
  <si>
    <t>Grants received in advance - current year</t>
  </si>
  <si>
    <t>Disaster relief and recovery expenditure</t>
  </si>
  <si>
    <t>Grant funds transferred to xxxxx</t>
  </si>
  <si>
    <r>
      <t xml:space="preserve">Council's cash and cash equivalents are subject to a number of </t>
    </r>
    <r>
      <rPr>
        <strike/>
        <sz val="11.5"/>
        <color rgb="FFFF0000"/>
        <rFont val="Arial Narrow"/>
        <family val="2"/>
      </rPr>
      <t>internal and</t>
    </r>
    <r>
      <rPr>
        <sz val="11.5"/>
        <rFont val="Arial Narrow"/>
        <family val="2"/>
      </rPr>
      <t xml:space="preserve"> external restrictions and </t>
    </r>
    <r>
      <rPr>
        <sz val="11.5"/>
        <color rgb="FFFF0000"/>
        <rFont val="Arial Narrow"/>
        <family val="2"/>
      </rPr>
      <t>internal commitments</t>
    </r>
    <r>
      <rPr>
        <sz val="11.5"/>
        <rFont val="Arial Narrow"/>
        <family val="2"/>
      </rPr>
      <t xml:space="preserve"> that limit amounts available for discretionary or future use. These include:</t>
    </r>
  </si>
  <si>
    <t>Internal committed funds</t>
  </si>
  <si>
    <t>iii) The balance represents funds set aside for Council to meet rehabilitation obligations.</t>
  </si>
  <si>
    <t>vi) List others  (Note XX)</t>
  </si>
  <si>
    <t>iv) Monies set aside to meet employee provision obligations</t>
  </si>
  <si>
    <t>Committed funds</t>
  </si>
  <si>
    <t xml:space="preserve">Total uncommitted cash and cash equivalents </t>
  </si>
  <si>
    <t>&lt;&lt;Insert a narrative providing a short summary of the nature of each restriction or committment to explain the nature of items listed&gt;&gt;</t>
  </si>
  <si>
    <r>
      <t xml:space="preserve">v) </t>
    </r>
    <r>
      <rPr>
        <i/>
        <sz val="11.5"/>
        <color rgb="FFFF0000"/>
        <rFont val="Arial Narrow"/>
        <family val="2"/>
      </rPr>
      <t>Specify details of discretionary reserve…..</t>
    </r>
  </si>
  <si>
    <t xml:space="preserve"> (including redundancies)</t>
  </si>
  <si>
    <r>
      <t xml:space="preserve">Payments to employees </t>
    </r>
    <r>
      <rPr>
        <strike/>
        <sz val="11.5"/>
        <color rgb="FFFF0000"/>
        <rFont val="Arial Narrow"/>
        <family val="2"/>
      </rPr>
      <t>(including redundancies)</t>
    </r>
  </si>
  <si>
    <r>
      <t xml:space="preserve">Payments to employees </t>
    </r>
    <r>
      <rPr>
        <strike/>
        <sz val="10"/>
        <color rgb="FFFF0000"/>
        <rFont val="Arial Narrow"/>
        <family val="2"/>
      </rPr>
      <t>(including redundancies)</t>
    </r>
    <r>
      <rPr>
        <sz val="10"/>
        <rFont val="Arial Narrow"/>
        <family val="2"/>
      </rPr>
      <t xml:space="preserve">      -  wording updated.  While any redundancies should indeed be included in Payments to employees, this is not a regular items, so does not need special mention.</t>
    </r>
  </si>
  <si>
    <r>
      <t>Council’s original budget was adopted by the Council on</t>
    </r>
    <r>
      <rPr>
        <b/>
        <sz val="11.5"/>
        <color rgb="FF0000FF"/>
        <rFont val="Arial Narrow"/>
        <family val="2"/>
      </rPr>
      <t xml:space="preserve"> XX July 2021</t>
    </r>
    <r>
      <rPr>
        <sz val="11.5"/>
        <color rgb="FF0000FF"/>
        <rFont val="Arial Narrow"/>
        <family val="2"/>
      </rPr>
      <t>. The original projections on which the budget was based have been affected by a number of factors. These include State and Federal Government decisions including new grant programs, changing economic activity, the weather, and by decisions made by Council. Material variations of more than 10% are explained below:</t>
    </r>
  </si>
  <si>
    <t xml:space="preserve">The "Impact of Covid-19 on Financial Reporting" Note has been removed. </t>
  </si>
  <si>
    <t>The variations for both operating and capital was up $1,000,000 on budget (30%) due to the early receipt of Commonwealth funding. The Australian Commonwealth Government provides Financial Assistance Grants to Council for general purpose use and the provision of local roads. Since 2011-12 the Commonwealth has been making early payment of the two quarterly instalments for the following year. As a general grant that is untied and without performance obligations, Council recognises grant revenues when received. The effects of the early receipt of instalments each year has resulted in Commonwealth Government Financial Assistance Grants being above that originally budgeted in 2022-23 by $1,000,000 and 2021-22 by $500,000. This has impacted the Statement of Comprehensive Income resulting in the Surplus/(deficit) being higher in both years by these amounts.  With fewer instalments due to be received next year, the reverse effect may occur, however future payments remain at the Commonwealth's discretion.</t>
  </si>
  <si>
    <t>Total Investments (note 4.3)</t>
  </si>
  <si>
    <t>Total uncommitted funds</t>
  </si>
  <si>
    <t>Restricted and internally committed funds include:</t>
  </si>
  <si>
    <r>
      <t xml:space="preserve">v) </t>
    </r>
    <r>
      <rPr>
        <i/>
        <sz val="11.5"/>
        <color rgb="FFFF0000"/>
        <rFont val="Arial Narrow"/>
        <family val="2"/>
      </rPr>
      <t>Specify other…</t>
    </r>
  </si>
  <si>
    <t>Note 6 (cont)</t>
  </si>
  <si>
    <t>Impairment loss reminder - Councils that do not have accumulated impairment losses for any individual asset class, will not need this note or column</t>
  </si>
  <si>
    <t>Councils that do not have accumulated impairment losses for any individual asset class, will not need this note or column here.</t>
  </si>
  <si>
    <r>
      <t xml:space="preserve">Valuation of investment property has been determined in accordance with an independent valuation by </t>
    </r>
    <r>
      <rPr>
        <sz val="11.5"/>
        <color rgb="FF0000FF"/>
        <rFont val="Arial Narrow"/>
        <family val="2"/>
      </rPr>
      <t>&lt;name and qualifications&gt;</t>
    </r>
    <r>
      <rPr>
        <sz val="11.5"/>
        <rFont val="Arial Narrow"/>
        <family val="2"/>
      </rPr>
      <t xml:space="preserve"> who has  experience in the location and category of the property being valued.</t>
    </r>
  </si>
  <si>
    <t>Further commentary deleted.</t>
  </si>
  <si>
    <t>CashFlow Mvt</t>
  </si>
  <si>
    <t>For Councils with employees in Quadrant</t>
  </si>
  <si>
    <t>Key assumptions:</t>
  </si>
  <si>
    <t>- discount rate</t>
  </si>
  <si>
    <t>- index rate</t>
  </si>
  <si>
    <r>
      <t>The lease liability is measured at the present value of outstanding payments that are not paid at balance date, discounted by using the rate implicit in the lease. Where this cannot be readily determined then Council's incremental borrowing rate for a similar term with similar security is used.</t>
    </r>
    <r>
      <rPr>
        <sz val="11.5"/>
        <color rgb="FF0000FF"/>
        <rFont val="Arial Narrow"/>
        <family val="2"/>
      </rPr>
      <t xml:space="preserve">
</t>
    </r>
    <r>
      <rPr>
        <sz val="11.5"/>
        <rFont val="Arial Narrow"/>
        <family val="2"/>
      </rPr>
      <t>The lease liability is subsequently measured by increasing the carrying amount to reflect interest on the lease liability (using the effective interest method) and by reducing the carrying amount to reflect the lease payments made.</t>
    </r>
  </si>
  <si>
    <t>85(b)</t>
  </si>
  <si>
    <r>
      <t xml:space="preserve">Under </t>
    </r>
    <r>
      <rPr>
        <sz val="11.5"/>
        <color rgb="FF0000FF"/>
        <rFont val="Arial Narrow"/>
        <family val="2"/>
      </rPr>
      <t>[legislation/agreement/Council undertaking]</t>
    </r>
    <r>
      <rPr>
        <sz val="11.5"/>
        <rFont val="Arial Narrow"/>
        <family val="2"/>
      </rPr>
      <t xml:space="preserve"> Council is obligated to restore the </t>
    </r>
    <r>
      <rPr>
        <sz val="11.5"/>
        <color rgb="FF0000FF"/>
        <rFont val="Arial Narrow"/>
        <family val="2"/>
      </rPr>
      <t>[landfill]</t>
    </r>
    <r>
      <rPr>
        <sz val="11.5"/>
        <rFont val="Arial Narrow"/>
        <family val="2"/>
      </rPr>
      <t xml:space="preserve"> site to a particular standard. The forecast life of the site is based on current estimates of remaining capacity and the forecast rate of infill. The provision for landfill restoration has been calculated based on the present value of the expected cost of works to be undertaken. The expected cost of works has been estimated based on current understanding of work required to reinstate the site to a suitable standard</t>
    </r>
    <r>
      <rPr>
        <sz val="11.5"/>
        <color rgb="FF0000FF"/>
        <rFont val="Arial Narrow"/>
        <family val="2"/>
      </rPr>
      <t>.</t>
    </r>
    <r>
      <rPr>
        <sz val="11.5"/>
        <rFont val="Arial Narrow"/>
        <family val="2"/>
      </rPr>
      <t xml:space="preserve">  Accordingly, the estimation of the provision required is dependent on the accuracy of the forecast timing of the work, work required and related costs. </t>
    </r>
    <r>
      <rPr>
        <sz val="11.5"/>
        <color rgb="FF0000FF"/>
        <rFont val="Arial Narrow"/>
        <family val="2"/>
      </rPr>
      <t>Council [does/does not] expect to receive reimbursement from a third party.</t>
    </r>
    <r>
      <rPr>
        <sz val="11.5"/>
        <rFont val="Arial Narrow"/>
        <family val="2"/>
      </rPr>
      <t xml:space="preserve">
Council reviews the landfill restoration provision on an annual basis, including the key assumptions listed below.</t>
    </r>
  </si>
  <si>
    <r>
      <t>At balance date, other debtors representing financial assets with a nominal value of</t>
    </r>
    <r>
      <rPr>
        <sz val="11.5"/>
        <color rgb="FF0000FF"/>
        <rFont val="Arial Narrow"/>
        <family val="2"/>
      </rPr>
      <t xml:space="preserve"> $XXX (2021-22: $XXX) </t>
    </r>
    <r>
      <rPr>
        <sz val="11.5"/>
        <rFont val="Arial Narrow"/>
        <family val="2"/>
      </rPr>
      <t xml:space="preserve">were impaired.  The amount of the provision raised against these debtors was </t>
    </r>
    <r>
      <rPr>
        <sz val="11.5"/>
        <color rgb="FF0000FF"/>
        <rFont val="Arial Narrow"/>
        <family val="2"/>
      </rPr>
      <t>$XXX ( $XXX</t>
    </r>
    <r>
      <rPr>
        <sz val="11.5"/>
        <rFont val="Arial Narrow"/>
        <family val="2"/>
      </rPr>
      <t>).  The individually impaired debtors relate to general and sundry debtor and have been impaired as a result of their doubtful collection. Many of the long outstanding past due amounts have been lodged with Council's debt collectors or are on payment arrangements.</t>
    </r>
  </si>
  <si>
    <t xml:space="preserve"> - A parallel shift of + 1% and -1% in market interest rates (AUD) from year-end rates.</t>
  </si>
  <si>
    <t>Taking into account past performance, future expectations, economic forecasts, and management's knowledge and experience of the financial markets, Council believes the following movements are 'reasonably possible' over the next 12 months:</t>
  </si>
  <si>
    <t>Update to suit</t>
  </si>
  <si>
    <r>
      <rPr>
        <sz val="11.5"/>
        <color rgb="FFFF0000"/>
        <rFont val="Arial Narrow"/>
        <family val="2"/>
      </rPr>
      <t>Land fair values were determined by a qualified independent valuer</t>
    </r>
    <r>
      <rPr>
        <sz val="11.5"/>
        <rFont val="Arial Narrow"/>
        <family val="2"/>
      </rPr>
      <t xml:space="preserve"> </t>
    </r>
    <r>
      <rPr>
        <sz val="11.5"/>
        <color rgb="FFFF0000"/>
        <rFont val="Arial Narrow"/>
        <family val="2"/>
      </rPr>
      <t xml:space="preserve">[include name and valuer details] effective 30 June 2021. Since that date to ensure the current values represent fair value, Council have applied an index of 2.5% as at 30 June 2022 and 2.5% as at 30 June 2023, using the XYZ Index/adjustment factor from ABC. The next full valuation is planned for 30 June 2024. </t>
    </r>
    <r>
      <rPr>
        <sz val="11.5"/>
        <rFont val="Arial Narrow"/>
        <family val="2"/>
      </rPr>
      <t xml:space="preserve"> Level 2 valuation inputs were used to value land in freehold title as well as land used for special purposes, which is restricted in use under current planning provisions. Sales prices of comparable land sites in close proximity are adjusted for differences in key attributes such as property size. All freehold land reserved for public open space is valued at a discount of</t>
    </r>
    <r>
      <rPr>
        <sz val="11.5"/>
        <color rgb="FFFF0000"/>
        <rFont val="Arial Narrow"/>
        <family val="2"/>
      </rPr>
      <t xml:space="preserve"> X</t>
    </r>
    <r>
      <rPr>
        <sz val="11.5"/>
        <rFont val="Arial Narrow"/>
        <family val="2"/>
      </rPr>
      <t xml:space="preserve"> percent to market value based on legal precedents. The most significant input into this valuation approach is price per square metre.</t>
    </r>
  </si>
  <si>
    <r>
      <rPr>
        <sz val="11.5"/>
        <color rgb="FFFF0000"/>
        <rFont val="Arial Narrow"/>
        <family val="2"/>
      </rPr>
      <t xml:space="preserve">The fair value of buildings were also determined by a qualified independent valuer [include name and valuer details] effective 30 June 2021 Since that date to ensure the current values represent fair value, Council have applied an index of 2.5% as at 30 June 2022 and 2.5% as at 30 June 2023, using the XYZ Index/adjustment factor from ABC. The next full valuation is planned for 30 June 24.  </t>
    </r>
    <r>
      <rPr>
        <sz val="11.5"/>
        <rFont val="Arial Narrow"/>
        <family val="2"/>
      </rPr>
      <t>Where there is a market for Council building assets, fair value has been derived from the sales prices of comparable properties after adjusting for differences in key attributes such as property size. The most significant input into this valuation approach was price per square metre.</t>
    </r>
  </si>
  <si>
    <r>
      <t xml:space="preserve">A full valuation of drainage infrastructure was undertaken by Council's Engineer [may include name and qualifications], effective </t>
    </r>
    <r>
      <rPr>
        <sz val="11.5"/>
        <color rgb="FFFF0000"/>
        <rFont val="Arial Narrow"/>
        <family val="2"/>
      </rPr>
      <t>30 June 2021</t>
    </r>
    <r>
      <rPr>
        <sz val="11.5"/>
        <rFont val="Arial Narrow"/>
        <family val="2"/>
      </rPr>
      <t xml:space="preserve">. Similar to roads, drainage assets are managed in segments; pits and pipes being the major components. </t>
    </r>
    <r>
      <rPr>
        <sz val="11.5"/>
        <color rgb="FFFF0000"/>
        <rFont val="Arial Narrow"/>
        <family val="2"/>
      </rPr>
      <t>Since that date to ensure the current values represent fair value, Council have applied an index of 2.5% as at 30 June 2022 and 2.5% as at 30 June 2023, using the XYZ Index factor from ABC. The next full valuation is planned for 30 June XX.</t>
    </r>
  </si>
  <si>
    <r>
      <t xml:space="preserve">Council categorises its road infrastructure into urban and rural roads and then further sub-categorises these into sealed and unsealed roads. Urban roads are managed in segments of </t>
    </r>
    <r>
      <rPr>
        <b/>
        <sz val="11.5"/>
        <color rgb="FF0070C0"/>
        <rFont val="Arial Narrow"/>
        <family val="2"/>
      </rPr>
      <t>XX</t>
    </r>
    <r>
      <rPr>
        <sz val="11.5"/>
        <rFont val="Arial Narrow"/>
        <family val="2"/>
      </rPr>
      <t>km, while rural roads are managed in XXkm segments. All road segments are then componentised into formation, pavement, sub-pavement and seal (where applicable). Council assumes that environmental factors such as soil type, climate and topography are consistent across each segment. Council also assumes a segment is designed and constructed to the same standard and uses a consistent amount of labour and materials.</t>
    </r>
    <r>
      <rPr>
        <sz val="11.5"/>
        <color rgb="FFFF0000"/>
        <rFont val="Arial Narrow"/>
        <family val="2"/>
      </rPr>
      <t xml:space="preserve"> A full revaluation of roads, including footpaths and cylceways was undertaken by independent valuer, (insert name) effective 30 June 2021.</t>
    </r>
    <r>
      <rPr>
        <sz val="11.5"/>
        <rFont val="Arial Narrow"/>
        <family val="2"/>
      </rPr>
      <t xml:space="preserve"> </t>
    </r>
    <r>
      <rPr>
        <sz val="11.5"/>
        <color rgb="FFFF0000"/>
        <rFont val="Arial Narrow"/>
        <family val="2"/>
      </rPr>
      <t>Since that date to ensure the current values represent fair value, Council have applied an index of 2.5% as at 30 June 2022 and 2.5% as at 30 June 2023, using the XYZ Index from ABC. The next full valuation is planned for 30 June XX.</t>
    </r>
  </si>
  <si>
    <r>
      <t xml:space="preserve">A full valuation of bridges assets </t>
    </r>
    <r>
      <rPr>
        <sz val="11.5"/>
        <color rgb="FFFF0000"/>
        <rFont val="Arial Narrow"/>
        <family val="2"/>
      </rPr>
      <t>was undertaken by independent valuers, [insert name], effective 30 June 2021</t>
    </r>
    <r>
      <rPr>
        <sz val="11.5"/>
        <rFont val="Arial Narrow"/>
        <family val="2"/>
      </rPr>
      <t xml:space="preserve">. </t>
    </r>
    <r>
      <rPr>
        <sz val="11.5"/>
        <color rgb="FFFF0000"/>
        <rFont val="Arial Narrow"/>
        <family val="2"/>
      </rPr>
      <t>Since that date to ensure the current values represent fair value, Council have applied an index of 2.5% as at 30 June 2022 and 2.5% as at 30 June 2023, using the XYZ Index from ABC. The next full valuation is planned for 30 June XX.</t>
    </r>
    <r>
      <rPr>
        <sz val="11.5"/>
        <rFont val="Arial Narrow"/>
        <family val="2"/>
      </rPr>
      <t xml:space="preserve"> Each bridge is assessed individually and componentised into sub-assets representing the deck and sub-structure. The valuation is based on the material type used for construction and the deck and sub-structure area. </t>
    </r>
  </si>
  <si>
    <r>
      <t xml:space="preserve">In preparation of the 2022-23 financial statements, Council identified buildings incorrectly classified as property, plant and equipment in the 2021-22 and 2020-21 financial statements that should have been reported as investment property. The value of buildings impacted by this error in 2021-22 was $x (2020-21: $x). The measurement basis used to fair value the buildings was correct, however the revaluation adjustment was processed to the revaluation reserve in each year and depreciation was charged against the building contrary to accounting standard AASB 140 </t>
    </r>
    <r>
      <rPr>
        <i/>
        <sz val="11.5"/>
        <color rgb="FF0000FF"/>
        <rFont val="Arial Narrow"/>
        <family val="2"/>
      </rPr>
      <t>Investment Property.</t>
    </r>
  </si>
  <si>
    <t>Comparative numbers reported in the 2021-22 statement of financial position, and at the beginning of the comparative financial year (1 July 2021) have been restated to correct these errors below for both the consolidated entity and the department. The line items affected are as follows:</t>
  </si>
  <si>
    <r>
      <t>When preparing this note, Councils should review new and amended AASB Standards and Interpretations that apply to 2022-23 and consider their relevance and impact. 
Where no new standards are identified, Councils should note that:
"</t>
    </r>
    <r>
      <rPr>
        <i/>
        <sz val="11.5"/>
        <color rgb="FF0000FF"/>
        <rFont val="Arial Narrow"/>
        <family val="2"/>
      </rPr>
      <t>In the current year, Council has reviewed and assessed all the new and revised Standards and Interpretations issued by the Australian Accounting Standards Board, and determined that none would have a material effect on Council's operations or financial reporting</t>
    </r>
    <r>
      <rPr>
        <sz val="11.5"/>
        <color rgb="FF0000FF"/>
        <rFont val="Arial Narrow"/>
        <family val="2"/>
      </rPr>
      <t xml:space="preserve">." </t>
    </r>
  </si>
  <si>
    <r>
      <t xml:space="preserve">The statement submission deadline of the 14th August falls on a </t>
    </r>
    <r>
      <rPr>
        <sz val="11.5"/>
        <color rgb="FFFF0000"/>
        <rFont val="Arial Narrow"/>
        <family val="2"/>
      </rPr>
      <t>Monday</t>
    </r>
    <r>
      <rPr>
        <sz val="11.5"/>
        <color rgb="FF0000FF"/>
        <rFont val="Arial Narrow"/>
        <family val="2"/>
      </rPr>
      <t xml:space="preserve"> in 2023</t>
    </r>
    <r>
      <rPr>
        <sz val="11.5"/>
        <color rgb="FFFF0000"/>
        <rFont val="Arial Narrow"/>
        <family val="2"/>
      </rPr>
      <t>.</t>
    </r>
    <r>
      <rPr>
        <sz val="11.5"/>
        <color rgb="FF0000FF"/>
        <rFont val="Arial Narrow"/>
        <family val="2"/>
      </rPr>
      <t xml:space="preserve">
Electronic submission can be made on on or before 
</t>
    </r>
    <r>
      <rPr>
        <b/>
        <sz val="11.5"/>
        <color rgb="FFFF0000"/>
        <rFont val="Arial Narrow"/>
        <family val="2"/>
      </rPr>
      <t xml:space="preserve">Monday 14th  August </t>
    </r>
    <r>
      <rPr>
        <sz val="11.5"/>
        <color rgb="FF0000FF"/>
        <rFont val="Arial Narrow"/>
        <family val="2"/>
      </rPr>
      <t xml:space="preserve">to </t>
    </r>
    <r>
      <rPr>
        <u/>
        <sz val="11.5"/>
        <color rgb="FF0000FF"/>
        <rFont val="Arial Narrow"/>
        <family val="2"/>
      </rPr>
      <t xml:space="preserve">admin@audit.tas.gov.au </t>
    </r>
  </si>
  <si>
    <t>Councils should review the AASB website for relevant current and pending Standards and Interpretations up to completion of the financial report.  Wording includes alternative choices, depending upon your assessment.</t>
  </si>
  <si>
    <t>Note 10.6</t>
  </si>
  <si>
    <t>10.6(a)</t>
  </si>
  <si>
    <t>Reminder - Councils with Contract Assets are required to consider the required Credit risk disclosures under AASB7. See General Comments below.</t>
  </si>
  <si>
    <t>Guidance Paper (audit.tas.gov.au)</t>
  </si>
  <si>
    <t>Local Government (Management Indicators) Order 2014  - Tasmanian Legislation Online</t>
  </si>
  <si>
    <t xml:space="preserve">The financial statement submission deadline of the 14th August falls on a Monday this year.
Electronic submission can be made to admin@audit.tas.gov.au </t>
  </si>
  <si>
    <t>Guidance Paper Underlying Result Calculation (audit.tas.gov.au)</t>
  </si>
  <si>
    <t>Local Government (Management Indicators) Order 2014  (Tasmanian Legislation Online)</t>
  </si>
  <si>
    <t>Covid-19 and National disaster relief grants</t>
  </si>
  <si>
    <t>Capital contributions - and recognition of assets</t>
  </si>
  <si>
    <t>Grants received in advance - prior year (Add+)</t>
  </si>
  <si>
    <t>Grants specifically for new or upgraded assets</t>
  </si>
  <si>
    <t>Other (Specify)</t>
  </si>
  <si>
    <t>Includes FAG Grant in Advance - Current Year</t>
  </si>
  <si>
    <t>Includes FAG Grant in Advance - Prior Year (Add / Positive+ Amount)</t>
  </si>
  <si>
    <t>Amounts received from transactions with external parties that do not form part of the council’s operating business activities and are in connection with non-financial assets</t>
  </si>
  <si>
    <r>
      <t xml:space="preserve">The statement submission deadline falls on 
</t>
    </r>
    <r>
      <rPr>
        <sz val="11.5"/>
        <color rgb="FFFF0000"/>
        <rFont val="Arial Narrow"/>
        <family val="2"/>
      </rPr>
      <t>Monday 14th August</t>
    </r>
    <r>
      <rPr>
        <sz val="11.5"/>
        <color rgb="FF0000FF"/>
        <rFont val="Arial Narrow"/>
        <family val="2"/>
      </rPr>
      <t xml:space="preserve"> in 2023.
Electronic submission can be made on on or before 
</t>
    </r>
    <r>
      <rPr>
        <b/>
        <sz val="11.5"/>
        <color rgb="FFFF0000"/>
        <rFont val="Arial Narrow"/>
        <family val="2"/>
      </rPr>
      <t xml:space="preserve">Monday 14th  August </t>
    </r>
    <r>
      <rPr>
        <sz val="11.5"/>
        <color rgb="FF0000FF"/>
        <rFont val="Arial Narrow"/>
        <family val="2"/>
      </rPr>
      <t xml:space="preserve">to admin@audit.tas.gov.au </t>
    </r>
  </si>
  <si>
    <t>MANAGEMENT-CERTIFICATION-TO-BE-PROVIDED-BY-THOSE-RESPONSIBLE-FOR-FINANCIAL-REPORTING-AT-THE-TIME-OF-SUBMISSION-OF-FINANCIAL-STATEMENTS.pdf (audit.tas.gov.au)</t>
  </si>
  <si>
    <t>Management Certification To Be Provided by Those Responsible for Financial Reporting At The Time of Submission Of Financial Statements.docx</t>
  </si>
  <si>
    <t>Pdf</t>
  </si>
  <si>
    <t>Word</t>
  </si>
  <si>
    <t>Financial Statements Submissions Checklist</t>
  </si>
  <si>
    <t>Management certification is not required where statements are submitted signed by the General Manager.</t>
  </si>
  <si>
    <t>The following management certification must be provided, on your letterhead, with the accompaning checklist, at the time financial statements are submitted to the Auditor-General pursuant to Section 17 of the Audit Act 2008. 
The financial statements will not be accepted if not accompanied by a management certification in the terms below and signed and dated by a suitably senior finance officer responsible for financial reporting, such as the Chief Financial Officer (or equivalent).</t>
  </si>
  <si>
    <t>The "Impact of Covid-19 on Financial Reporting" disclosures previously included as Note 1.4, has been removed. While all preparers of financial reports should still consider the impacts of Covid-19, there has generally been few, if any, significant impacts on council operations.  This is evident by the omission or generalised comments reported by most councils in the previous year. A few councils preferred to include relevant commentary in their explanations of material variations between budget and actual results.
Should a preparer still consider separate disclosure warranted, then the note should be retained, with appropriately tailored commentary for the circumstances.  Guidance for consideration on the potential impacts of COVID-19 on financial reporting, including those which may require additional disclosures within these statements, can be found in the Resources section of the Office website.</t>
  </si>
  <si>
    <t>Underlying surplus or deficit - the note has been expanded to clearly present and provide guidance on common non-operating income and expenditure line items and their treatment. For further assistance refer to the guidance available in the Client Resources section on our website issued by the Local Government Division and the Office on how to determine Underlying Result.</t>
  </si>
  <si>
    <t>Annual leave and long service leave amount is now included in total Wages and salaries.  It was considered that there is no need to separately disclose.</t>
  </si>
  <si>
    <t>Cash and cash equivalents - Detail setting out the commitment of funds held has been updated to separate truly restricted cash, such as refundable deposits, from those of an internal discretionary basis to meet future obligations.  Investments has also been added to provide a more comprehensive view of uncommitted funds held.</t>
  </si>
  <si>
    <t>Investment property - additional comments not actually relating investment property has been deleted.</t>
  </si>
  <si>
    <t>Provisions (Continued) - Land fill restoration policy updated along with identification of key major assumptions made concerning future events, will need to be disclosed. (Discount and index rates.)</t>
  </si>
  <si>
    <t>Superannuation - Awaiting advise from Spirt Super to update this note.  The next triennial review is due this year in 2023.  Councils with no employees in the Fund need not include this note.</t>
  </si>
  <si>
    <t>Sensitivity disclosure analysis - minor wording update and removal of Trade and other receivables, as these are generally managed internal and not sensitive to market fluctuations.</t>
  </si>
  <si>
    <t>For all significant Asset classes remember to provide last valuation date, valuer details and council's approach for ensuring valuations remain current, such as inclusion of any indexation since the last full valuation and to note when the next full valuation is due. (Unles you just had one of course.)</t>
  </si>
  <si>
    <t>Includes guidance and links.</t>
  </si>
  <si>
    <t>Unscheduled one-off loss on disposal of non-financial assets</t>
  </si>
  <si>
    <t>Losses from unscheduled non-reoccuring disposal of non-current fon-financial assets</t>
  </si>
  <si>
    <t>xx/xx/ 2023</t>
  </si>
  <si>
    <r>
      <t xml:space="preserve">The financial report presents fairly the financial position of the </t>
    </r>
    <r>
      <rPr>
        <sz val="11.5"/>
        <color rgb="FF0070C0"/>
        <rFont val="Arial Narrow"/>
        <family val="2"/>
      </rPr>
      <t>[Council Name]</t>
    </r>
    <r>
      <rPr>
        <sz val="11.5"/>
        <rFont val="Arial Narrow"/>
        <family val="2"/>
      </rPr>
      <t xml:space="preserve"> as at 30 June 2023 and the results of its operations and cash flows for the year then ended, in accordance with the </t>
    </r>
    <r>
      <rPr>
        <i/>
        <sz val="11.5"/>
        <rFont val="Arial Narrow"/>
        <family val="2"/>
      </rPr>
      <t>Local Government Act 1993</t>
    </r>
    <r>
      <rPr>
        <sz val="11.5"/>
        <rFont val="Arial Narrow"/>
        <family val="2"/>
      </rPr>
      <t xml:space="preserve"> (as amended), Australian Accounting Standards and other authoritative pronouncements issued by the Australian Accounting Standards Board.</t>
    </r>
  </si>
  <si>
    <r>
      <t xml:space="preserve">AASB 11 </t>
    </r>
    <r>
      <rPr>
        <i/>
        <sz val="11.5"/>
        <rFont val="Arial Narrow"/>
        <family val="2"/>
      </rPr>
      <t xml:space="preserve">Joint Arrangements </t>
    </r>
    <r>
      <rPr>
        <sz val="11.5"/>
        <rFont val="Arial Narrow"/>
        <family val="2"/>
      </rPr>
      <t>defines a joint arrangement as an arrangement of which two or more parties have joint control and classifies these arrangements as either joint ventures or joint operations. The Council has determined that it has</t>
    </r>
    <r>
      <rPr>
        <sz val="11.5"/>
        <color rgb="FF0000FF"/>
        <rFont val="Arial Narrow"/>
        <family val="2"/>
      </rPr>
      <t xml:space="preserve"> [both joint ventures and joint operations / only joint ventures / only joint operations] – Councils to delete as applicable. </t>
    </r>
  </si>
  <si>
    <r>
      <t xml:space="preserve">Joint ventures are those joint arrangements which provide the Council with rights to the net assets of the arrangements. Interests in joint ventures are accounted for using the equity method in accordance with AASB 128 </t>
    </r>
    <r>
      <rPr>
        <i/>
        <sz val="11.5"/>
        <rFont val="Arial Narrow"/>
        <family val="2"/>
      </rPr>
      <t>Associates and Joint Ventures</t>
    </r>
    <r>
      <rPr>
        <sz val="11.5"/>
        <rFont val="Arial Narrow"/>
        <family val="2"/>
      </rPr>
      <t>. Under this method, the investment is initially recognised as cost and the carrying amount is increased or decreased to recognise the Council’s share of the profit or loss and other comprehensive income of the investee after the date of acquisition. If the Council’s share of losses of a joint venture equals or exceeds its interest in the joint venture, the Council discontinues recognising its share of further losses. The Council’s share in the joint ventures gains or losses arising from transactions between itself and its joint venture are eliminated. Adjustments are made to the joint ventures accounting policies where they are different from those of the Council for the purpose of the consolidated financial statements.</t>
    </r>
  </si>
  <si>
    <r>
      <t>Interests in associates, where the Council has significant influence over the investee, are accounted for using the equity method in accordance with AASB 128</t>
    </r>
    <r>
      <rPr>
        <i/>
        <sz val="11.5"/>
        <rFont val="Arial Narrow"/>
        <family val="2"/>
      </rPr>
      <t xml:space="preserve"> Associates and Joint Ventures</t>
    </r>
    <r>
      <rPr>
        <sz val="11.5"/>
        <rFont val="Arial Narrow"/>
        <family val="2"/>
      </rPr>
      <t>. Under this method, the investment is initially recognised at cost and the carrying amount is increased or decreased to recognise the Council’s share of the profit or loss and other comprehensive income of the investee after the date of acquisition.</t>
    </r>
  </si>
  <si>
    <r>
      <rPr>
        <i/>
        <vertAlign val="superscript"/>
        <sz val="11.5"/>
        <color rgb="FF0000FF"/>
        <rFont val="Arial Narrow"/>
        <family val="2"/>
      </rPr>
      <t>1</t>
    </r>
    <r>
      <rPr>
        <i/>
        <sz val="11.5"/>
        <color rgb="FF0000FF"/>
        <rFont val="Arial Narrow"/>
        <family val="2"/>
      </rPr>
      <t xml:space="preserve"> Council entered into a 3 year contract in </t>
    </r>
    <r>
      <rPr>
        <i/>
        <sz val="11.5"/>
        <color rgb="FFFF0000"/>
        <rFont val="Arial Narrow"/>
        <family val="2"/>
      </rPr>
      <t xml:space="preserve">2021 </t>
    </r>
    <r>
      <rPr>
        <i/>
        <sz val="11.5"/>
        <color rgb="FF0000FF"/>
        <rFont val="Arial Narrow"/>
        <family val="2"/>
      </rPr>
      <t>with CleanMyOffice Pty Ltd, a company which is controlled by a member of the KMP of the Council. The total contract value is $350,000 and the contract was awarded through a competitive tender process based on market rates for these services. Amounts are payable on a quarterly basis for the duration of the contract.</t>
    </r>
  </si>
  <si>
    <r>
      <rPr>
        <i/>
        <vertAlign val="superscript"/>
        <sz val="11.5"/>
        <color rgb="FF0000FF"/>
        <rFont val="Arial Narrow"/>
        <family val="2"/>
      </rPr>
      <t xml:space="preserve">4 </t>
    </r>
    <r>
      <rPr>
        <i/>
        <sz val="11.5"/>
        <color rgb="FF0000FF"/>
        <rFont val="Arial Narrow"/>
        <family val="2"/>
      </rPr>
      <t>Green Developments Pty Ltd, a company jointly controlled by Councillor Fred Smith and a close family member during, completed a new subdivision “Ossa Heights” during the year. In accordance with the infrastructure agreement infrastructure, roads and some parks within the development were handed over to Council. The fair value of this infrastructure at the hand over date was $769,525</t>
    </r>
  </si>
  <si>
    <r>
      <t xml:space="preserve">Pending Standard - AASB 2022-10 </t>
    </r>
    <r>
      <rPr>
        <i/>
        <sz val="10"/>
        <rFont val="Arial Narrow"/>
        <family val="2"/>
      </rPr>
      <t>Amendments to Australian Accounting Standards – Fair Value Measurement of Non-Financial Assets of Not-for-Profit Public Sector Entities</t>
    </r>
    <r>
      <rPr>
        <sz val="10"/>
        <rFont val="Arial Narrow"/>
        <family val="2"/>
      </rPr>
      <t>, will need to be considered by all councils in the measurement of all public assets measured at fair value.  This will likely require the review and reassessment of significant judgements and assumptions, along with associated disclosures, in the future assesment of fair value assets.  Some example wording has been included.</t>
    </r>
  </si>
  <si>
    <t>10.4 h(i)</t>
  </si>
  <si>
    <r>
      <t xml:space="preserve">This Standard modifies AASB 13 </t>
    </r>
    <r>
      <rPr>
        <i/>
        <sz val="11.5"/>
        <color rgb="FF0000FF"/>
        <rFont val="Arial Narrow"/>
        <family val="2"/>
      </rPr>
      <t>Fair Value Measurement</t>
    </r>
    <r>
      <rPr>
        <sz val="11.5"/>
        <color rgb="FF0000FF"/>
        <rFont val="Arial Narrow"/>
        <family val="2"/>
      </rPr>
      <t xml:space="preserve"> for application by not-for-profit public sector entities such as Council. It includes authoritative implementation guidance when fair valuing non-financial assets, not held primarily for their ability to generate cash inflows. This includes guidance and clarification regarding the determination of an assets highest and best use, the development and use of internal assumptions for unobservable inputs and allows for greater use of internal judgements when applying the cost approach in the measurement and determination of fair values.  Although Council is yet to fully determine the impact of this standard, the changes will be evaluated in the future assessment of all property and infrastructure assets measured at fair value. The Standard applies prospectively to annual periods beginning on or after 1 January 2024, with earlier application permitted</t>
    </r>
    <r>
      <rPr>
        <sz val="11"/>
        <color rgb="FF0000FF"/>
        <rFont val="Arial Narrow"/>
        <family val="2"/>
      </rPr>
      <t>.</t>
    </r>
  </si>
  <si>
    <r>
      <t xml:space="preserve">AASB 2022-10 </t>
    </r>
    <r>
      <rPr>
        <i/>
        <sz val="11.5"/>
        <color rgb="FF0000FF"/>
        <rFont val="Arial Narrow"/>
        <family val="2"/>
      </rPr>
      <t>Amendments to Australian Accounting Standards – Fair Value Measurement of Non-Financial Assets of Not-for-Profit Public Sector Entities.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</si>
</sst>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0;\(#,##0\)"/>
    <numFmt numFmtId="167" formatCode="_(* #,##0.00_);_(* \(#,##0.00\);_(* &quot;-&quot;??_);_(@_)"/>
    <numFmt numFmtId="168" formatCode="#,##0\ [$€-1];[Red]\-#,##0\ [$€-1]"/>
    <numFmt numFmtId="169" formatCode="&quot;$&quot;#,##0"/>
    <numFmt numFmtId="170" formatCode="0.0"/>
    <numFmt numFmtId="171" formatCode="#,##0;\(#,##0\);&quot;-&quot;"/>
  </numFmts>
  <fonts count="171" x14ac:knownFonts="1">
    <font>
      <sz val="11"/>
      <name val="Arial"/>
    </font>
    <font>
      <sz val="11"/>
      <name val="Arial"/>
      <family val="2"/>
    </font>
    <font>
      <u/>
      <sz val="11"/>
      <color indexed="12"/>
      <name val="Arial"/>
      <family val="2"/>
    </font>
    <font>
      <sz val="11"/>
      <name val="Arial Narrow"/>
      <family val="2"/>
    </font>
    <font>
      <b/>
      <sz val="11"/>
      <name val="Arial Narrow"/>
      <family val="2"/>
    </font>
    <font>
      <sz val="11.5"/>
      <name val="Arial Narrow"/>
      <family val="2"/>
    </font>
    <font>
      <b/>
      <sz val="11.5"/>
      <name val="Arial Narrow"/>
      <family val="2"/>
    </font>
    <font>
      <sz val="10"/>
      <name val="Arial Narrow"/>
      <family val="2"/>
    </font>
    <font>
      <b/>
      <sz val="16"/>
      <name val="Arial Narrow"/>
      <family val="2"/>
    </font>
    <font>
      <b/>
      <i/>
      <sz val="8"/>
      <name val="Arial Narrow"/>
      <family val="2"/>
    </font>
    <font>
      <i/>
      <sz val="8"/>
      <name val="Arial Narrow"/>
      <family val="2"/>
    </font>
    <font>
      <i/>
      <sz val="11"/>
      <name val="Arial Narrow"/>
      <family val="2"/>
    </font>
    <font>
      <sz val="11.5"/>
      <color indexed="8"/>
      <name val="Arial Narrow"/>
      <family val="2"/>
    </font>
    <font>
      <i/>
      <sz val="11.5"/>
      <name val="Arial Narrow"/>
      <family val="2"/>
    </font>
    <font>
      <b/>
      <i/>
      <sz val="11.5"/>
      <name val="Arial Narrow"/>
      <family val="2"/>
    </font>
    <font>
      <sz val="16"/>
      <name val="Arial Narrow"/>
      <family val="2"/>
    </font>
    <font>
      <sz val="8"/>
      <name val="Arial Narrow"/>
      <family val="2"/>
    </font>
    <font>
      <sz val="8"/>
      <name val="Arial"/>
      <family val="2"/>
    </font>
    <font>
      <b/>
      <sz val="11.5"/>
      <color indexed="8"/>
      <name val="Arial Narrow"/>
      <family val="2"/>
    </font>
    <font>
      <b/>
      <sz val="12"/>
      <name val="Arial Narrow"/>
      <family val="2"/>
    </font>
    <font>
      <sz val="12"/>
      <name val="Arial Narrow"/>
      <family val="2"/>
    </font>
    <font>
      <sz val="9"/>
      <name val="Arial Narrow"/>
      <family val="2"/>
    </font>
    <font>
      <b/>
      <i/>
      <sz val="11"/>
      <name val="Arial Narrow"/>
      <family val="2"/>
    </font>
    <font>
      <sz val="10"/>
      <name val="Arial"/>
      <family val="2"/>
    </font>
    <font>
      <b/>
      <sz val="14"/>
      <name val="Arial Narrow"/>
      <family val="2"/>
    </font>
    <font>
      <b/>
      <i/>
      <sz val="12"/>
      <name val="Arial Narrow"/>
      <family val="2"/>
    </font>
    <font>
      <sz val="19"/>
      <name val="Arial Narrow"/>
      <family val="2"/>
    </font>
    <font>
      <b/>
      <sz val="16"/>
      <color indexed="12"/>
      <name val="Arial Narrow"/>
      <family val="2"/>
    </font>
    <font>
      <sz val="11.5"/>
      <color indexed="12"/>
      <name val="Arial Narrow"/>
      <family val="2"/>
    </font>
    <font>
      <sz val="12"/>
      <color indexed="12"/>
      <name val="Arial Narrow"/>
      <family val="2"/>
    </font>
    <font>
      <b/>
      <i/>
      <sz val="11.5"/>
      <color indexed="57"/>
      <name val="Arial Narrow"/>
      <family val="2"/>
    </font>
    <font>
      <b/>
      <sz val="8"/>
      <color indexed="81"/>
      <name val="Tahoma"/>
      <family val="2"/>
    </font>
    <font>
      <b/>
      <sz val="10"/>
      <name val="Arial Narrow"/>
      <family val="2"/>
    </font>
    <font>
      <i/>
      <sz val="10"/>
      <name val="Arial Narrow"/>
      <family val="2"/>
    </font>
    <font>
      <sz val="8"/>
      <name val="Arial"/>
      <family val="2"/>
    </font>
    <font>
      <b/>
      <sz val="9"/>
      <name val="Arial Narrow"/>
      <family val="2"/>
    </font>
    <font>
      <u/>
      <sz val="11"/>
      <color indexed="12"/>
      <name val="Arial Narrow"/>
      <family val="2"/>
    </font>
    <font>
      <sz val="8.8000000000000007"/>
      <name val="Arial Narrow"/>
      <family val="2"/>
    </font>
    <font>
      <sz val="11"/>
      <color indexed="18"/>
      <name val="Arial Narrow"/>
      <family val="2"/>
    </font>
    <font>
      <b/>
      <u/>
      <sz val="10"/>
      <color indexed="18"/>
      <name val="Arial Narrow"/>
      <family val="2"/>
    </font>
    <font>
      <u/>
      <sz val="10"/>
      <color indexed="18"/>
      <name val="Arial Narrow"/>
      <family val="2"/>
    </font>
    <font>
      <b/>
      <sz val="13"/>
      <color indexed="18"/>
      <name val="Arial Narrow"/>
      <family val="2"/>
    </font>
    <font>
      <b/>
      <i/>
      <sz val="14"/>
      <color indexed="18"/>
      <name val="Arial Narrow"/>
      <family val="2"/>
    </font>
    <font>
      <b/>
      <sz val="12"/>
      <color indexed="18"/>
      <name val="Arial Narrow"/>
      <family val="2"/>
    </font>
    <font>
      <b/>
      <sz val="19"/>
      <color indexed="18"/>
      <name val="Arial Narrow"/>
      <family val="2"/>
    </font>
    <font>
      <sz val="19"/>
      <color indexed="18"/>
      <name val="Arial Narrow"/>
      <family val="2"/>
    </font>
    <font>
      <sz val="11"/>
      <color indexed="18"/>
      <name val="Arial"/>
      <family val="2"/>
    </font>
    <font>
      <b/>
      <i/>
      <sz val="19"/>
      <color indexed="18"/>
      <name val="Arial Narrow"/>
      <family val="2"/>
    </font>
    <font>
      <sz val="11.5"/>
      <color indexed="18"/>
      <name val="Arial Narrow"/>
      <family val="2"/>
    </font>
    <font>
      <sz val="10"/>
      <color indexed="18"/>
      <name val="Arial"/>
      <family val="2"/>
    </font>
    <font>
      <sz val="9"/>
      <name val="Arial"/>
      <family val="2"/>
    </font>
    <font>
      <i/>
      <sz val="11"/>
      <color indexed="10"/>
      <name val="Arial Narrow"/>
      <family val="2"/>
    </font>
    <font>
      <sz val="10"/>
      <name val="Arial"/>
      <family val="2"/>
    </font>
    <font>
      <sz val="11"/>
      <name val="Arial"/>
      <family val="2"/>
    </font>
    <font>
      <b/>
      <sz val="10"/>
      <name val="Arial"/>
      <family val="2"/>
    </font>
    <font>
      <b/>
      <sz val="11.5"/>
      <color indexed="12"/>
      <name val="Arial Narrow"/>
      <family val="2"/>
    </font>
    <font>
      <sz val="11.5"/>
      <name val="Calibri"/>
      <family val="2"/>
    </font>
    <font>
      <i/>
      <sz val="11.5"/>
      <color indexed="12"/>
      <name val="Arial Narrow"/>
      <family val="2"/>
    </font>
    <font>
      <sz val="11.5"/>
      <color rgb="FF0070C0"/>
      <name val="Arial Narrow"/>
      <family val="2"/>
    </font>
    <font>
      <sz val="12"/>
      <color rgb="FF04206E"/>
      <name val="Arial"/>
      <family val="2"/>
    </font>
    <font>
      <sz val="12"/>
      <color rgb="FF04206E"/>
      <name val="Arial Narrow"/>
      <family val="2"/>
    </font>
    <font>
      <sz val="12"/>
      <name val="Arial"/>
      <family val="2"/>
    </font>
    <font>
      <sz val="12"/>
      <name val="Times New Roman"/>
      <family val="1"/>
    </font>
    <font>
      <u/>
      <sz val="12"/>
      <color indexed="12"/>
      <name val="Arial"/>
      <family val="2"/>
    </font>
    <font>
      <sz val="11"/>
      <color rgb="FF0070C0"/>
      <name val="Arial Narrow"/>
      <family val="2"/>
    </font>
    <font>
      <sz val="11.5"/>
      <color rgb="FF04206E"/>
      <name val="Arial Narrow"/>
      <family val="2"/>
    </font>
    <font>
      <b/>
      <sz val="11.5"/>
      <color rgb="FF0070C0"/>
      <name val="Arial Narrow"/>
      <family val="2"/>
    </font>
    <font>
      <sz val="11.5"/>
      <color rgb="FFFF0000"/>
      <name val="Arial Narrow"/>
      <family val="2"/>
    </font>
    <font>
      <b/>
      <sz val="14"/>
      <color rgb="FFFF0000"/>
      <name val="Arial Narrow"/>
      <family val="2"/>
    </font>
    <font>
      <sz val="12"/>
      <name val="Arial"/>
      <family val="2"/>
    </font>
    <font>
      <b/>
      <sz val="9"/>
      <color indexed="81"/>
      <name val="Tahoma"/>
      <family val="2"/>
    </font>
    <font>
      <b/>
      <sz val="11"/>
      <name val="Arial"/>
      <family val="2"/>
    </font>
    <font>
      <b/>
      <sz val="11"/>
      <color rgb="FFFF0000"/>
      <name val="Arial Narrow"/>
      <family val="2"/>
    </font>
    <font>
      <b/>
      <u/>
      <sz val="11"/>
      <name val="Arial"/>
      <family val="2"/>
    </font>
    <font>
      <sz val="11"/>
      <color rgb="FFFF0000"/>
      <name val="Arial Narrow"/>
      <family val="2"/>
    </font>
    <font>
      <b/>
      <sz val="11.5"/>
      <color rgb="FFFF0000"/>
      <name val="Arial Narrow"/>
      <family val="2"/>
    </font>
    <font>
      <sz val="11.5"/>
      <color rgb="FF0000FF"/>
      <name val="Arial Narrow"/>
      <family val="2"/>
    </font>
    <font>
      <b/>
      <sz val="11.5"/>
      <color rgb="FF0000FF"/>
      <name val="Arial Narrow"/>
      <family val="2"/>
    </font>
    <font>
      <sz val="11"/>
      <color rgb="FF0000FF"/>
      <name val="Arial Narrow"/>
      <family val="2"/>
    </font>
    <font>
      <sz val="11"/>
      <color rgb="FF0000FF"/>
      <name val="Arial"/>
      <family val="2"/>
    </font>
    <font>
      <sz val="14"/>
      <name val="Arial Narrow"/>
      <family val="2"/>
    </font>
    <font>
      <sz val="9"/>
      <color rgb="FF0000FF"/>
      <name val="Arial Narrow"/>
      <family val="2"/>
    </font>
    <font>
      <u/>
      <sz val="11.5"/>
      <name val="Arial Narrow"/>
      <family val="2"/>
    </font>
    <font>
      <i/>
      <sz val="11.5"/>
      <color rgb="FF0000FF"/>
      <name val="Arial Narrow"/>
      <family val="2"/>
    </font>
    <font>
      <b/>
      <i/>
      <sz val="11.5"/>
      <color rgb="FF0000FF"/>
      <name val="Arial Narrow"/>
      <family val="2"/>
    </font>
    <font>
      <i/>
      <sz val="10"/>
      <color indexed="12"/>
      <name val="Arial Narrow"/>
      <family val="2"/>
    </font>
    <font>
      <sz val="11"/>
      <name val="Arial"/>
      <family val="2"/>
    </font>
    <font>
      <i/>
      <sz val="11"/>
      <color rgb="FF0000FF"/>
      <name val="Arial Narrow"/>
      <family val="2"/>
    </font>
    <font>
      <strike/>
      <sz val="11"/>
      <color rgb="FFFF0000"/>
      <name val="Arial Narrow"/>
      <family val="2"/>
    </font>
    <font>
      <b/>
      <sz val="9"/>
      <name val="Arial"/>
      <family val="2"/>
    </font>
    <font>
      <i/>
      <sz val="9"/>
      <color rgb="FF3366FF"/>
      <name val="Arial"/>
      <family val="2"/>
    </font>
    <font>
      <sz val="10"/>
      <color rgb="FF00B050"/>
      <name val="Arial Narrow"/>
      <family val="2"/>
    </font>
    <font>
      <vertAlign val="superscript"/>
      <sz val="10"/>
      <name val="Arial Narrow"/>
      <family val="2"/>
    </font>
    <font>
      <sz val="10"/>
      <color rgb="FFFF0000"/>
      <name val="Arial Narrow"/>
      <family val="2"/>
    </font>
    <font>
      <vertAlign val="superscript"/>
      <sz val="10"/>
      <color theme="1"/>
      <name val="Arial Narrow"/>
      <family val="2"/>
    </font>
    <font>
      <sz val="10"/>
      <color rgb="FF0070C0"/>
      <name val="Arial Narrow"/>
      <family val="2"/>
    </font>
    <font>
      <b/>
      <sz val="11.5"/>
      <color theme="1"/>
      <name val="Arial Narrow"/>
      <family val="2"/>
    </font>
    <font>
      <b/>
      <sz val="11"/>
      <color rgb="FF0000FF"/>
      <name val="Arial Narrow"/>
      <family val="2"/>
    </font>
    <font>
      <sz val="11.5"/>
      <name val="Wingdings"/>
      <charset val="2"/>
    </font>
    <font>
      <strike/>
      <sz val="11.5"/>
      <color rgb="FFFF0000"/>
      <name val="Arial Narrow"/>
      <family val="2"/>
    </font>
    <font>
      <sz val="10"/>
      <color rgb="FF0000FF"/>
      <name val="Arial Narrow"/>
      <family val="2"/>
    </font>
    <font>
      <b/>
      <sz val="11"/>
      <color rgb="FF0000FF"/>
      <name val="Arial"/>
      <family val="2"/>
    </font>
    <font>
      <b/>
      <sz val="14"/>
      <color rgb="FF0000FF"/>
      <name val="Arial"/>
      <family val="2"/>
    </font>
    <font>
      <sz val="11"/>
      <color rgb="FF006100"/>
      <name val="Calibri"/>
      <family val="2"/>
      <scheme val="minor"/>
    </font>
    <font>
      <b/>
      <sz val="14"/>
      <color rgb="FF0000FF"/>
      <name val="Arial Narrow"/>
      <family val="2"/>
    </font>
    <font>
      <sz val="12"/>
      <color rgb="FF000000"/>
      <name val="Arial"/>
      <family val="2"/>
    </font>
    <font>
      <vertAlign val="superscript"/>
      <sz val="11"/>
      <color rgb="FF000000"/>
      <name val="Arial"/>
      <family val="2"/>
    </font>
    <font>
      <sz val="10.5"/>
      <color rgb="FF0000FF"/>
      <name val="Arial"/>
      <family val="2"/>
    </font>
    <font>
      <i/>
      <sz val="10.5"/>
      <color rgb="FF0000FF"/>
      <name val="Arial"/>
      <family val="2"/>
    </font>
    <font>
      <b/>
      <sz val="11.5"/>
      <color theme="3"/>
      <name val="Arial Narrow"/>
      <family val="2"/>
    </font>
    <font>
      <sz val="12"/>
      <color rgb="FF002060"/>
      <name val="Arial"/>
      <family val="2"/>
    </font>
    <font>
      <sz val="11"/>
      <color rgb="FF002060"/>
      <name val="Arial Narrow"/>
      <family val="2"/>
    </font>
    <font>
      <b/>
      <sz val="11.5"/>
      <color rgb="FF002060"/>
      <name val="Arial Narrow"/>
      <family val="2"/>
    </font>
    <font>
      <b/>
      <sz val="16"/>
      <color rgb="FF0000FF"/>
      <name val="Arial Narrow"/>
      <family val="2"/>
    </font>
    <font>
      <sz val="10"/>
      <color rgb="FF0000FF"/>
      <name val="Arial"/>
      <family val="2"/>
    </font>
    <font>
      <b/>
      <sz val="10"/>
      <color rgb="FF0000FF"/>
      <name val="Arial Narrow"/>
      <family val="2"/>
    </font>
    <font>
      <i/>
      <vertAlign val="superscript"/>
      <sz val="11.5"/>
      <color rgb="FF0000FF"/>
      <name val="Arial Narrow"/>
      <family val="2"/>
    </font>
    <font>
      <b/>
      <u/>
      <sz val="11.5"/>
      <color rgb="FF0000FF"/>
      <name val="Arial Narrow"/>
      <family val="2"/>
    </font>
    <font>
      <sz val="11"/>
      <color rgb="FF0000FF"/>
      <name val="Calibri"/>
      <family val="2"/>
      <scheme val="minor"/>
    </font>
    <font>
      <b/>
      <sz val="9"/>
      <color rgb="FF0000FF"/>
      <name val="Arial"/>
      <family val="2"/>
    </font>
    <font>
      <sz val="10"/>
      <color indexed="12"/>
      <name val="Arial Narrow"/>
      <family val="2"/>
    </font>
    <font>
      <b/>
      <sz val="16"/>
      <name val="Calibri"/>
      <family val="2"/>
    </font>
    <font>
      <sz val="11.5"/>
      <color rgb="FF002060"/>
      <name val="Arial Narrow"/>
      <family val="2"/>
    </font>
    <font>
      <u/>
      <sz val="11"/>
      <color rgb="FF002060"/>
      <name val="Arial"/>
      <family val="2"/>
    </font>
    <font>
      <b/>
      <sz val="11"/>
      <color rgb="FF002060"/>
      <name val="Calibri"/>
      <family val="2"/>
      <scheme val="minor"/>
    </font>
    <font>
      <b/>
      <sz val="11"/>
      <color rgb="FF002060"/>
      <name val="Arial Narrow"/>
      <family val="2"/>
    </font>
    <font>
      <b/>
      <i/>
      <sz val="11"/>
      <color rgb="FF0000FF"/>
      <name val="Arial Narrow"/>
      <family val="2"/>
    </font>
    <font>
      <b/>
      <sz val="11"/>
      <color rgb="FFFFFF00"/>
      <name val="Calibri"/>
      <family val="2"/>
      <scheme val="minor"/>
    </font>
    <font>
      <sz val="11.5"/>
      <color rgb="FFFFFF00"/>
      <name val="Arial Narrow"/>
      <family val="2"/>
    </font>
    <font>
      <b/>
      <sz val="11"/>
      <color rgb="FFFFFF00"/>
      <name val="Arial"/>
      <family val="2"/>
    </font>
    <font>
      <b/>
      <sz val="11"/>
      <color rgb="FFFFFF00"/>
      <name val="Arial Narrow"/>
      <family val="2"/>
    </font>
    <font>
      <sz val="11.5"/>
      <name val="Arial"/>
      <family val="2"/>
    </font>
    <font>
      <b/>
      <sz val="11"/>
      <color rgb="FF0070C0"/>
      <name val="Arial Narrow"/>
      <family val="2"/>
    </font>
    <font>
      <i/>
      <sz val="10"/>
      <color rgb="FF0000FF"/>
      <name val="Arial Narrow"/>
      <family val="2"/>
    </font>
    <font>
      <sz val="11.55"/>
      <name val="Arial Narrow"/>
      <family val="2"/>
    </font>
    <font>
      <sz val="11.55"/>
      <color rgb="FF0000FF"/>
      <name val="Arial Narrow"/>
      <family val="2"/>
    </font>
    <font>
      <i/>
      <sz val="11.5"/>
      <color rgb="FF0070C0"/>
      <name val="Arial Narrow"/>
      <family val="2"/>
    </font>
    <font>
      <sz val="11.5"/>
      <color theme="1"/>
      <name val="Arial Narrow"/>
      <family val="2"/>
    </font>
    <font>
      <b/>
      <sz val="14"/>
      <color rgb="FF0070C0"/>
      <name val="Arial Narrow"/>
      <family val="2"/>
    </font>
    <font>
      <sz val="11"/>
      <color rgb="FFFFFF00"/>
      <name val="Arial"/>
      <family val="2"/>
    </font>
    <font>
      <i/>
      <sz val="11"/>
      <color rgb="FFFFFF00"/>
      <name val="Arial"/>
      <family val="2"/>
    </font>
    <font>
      <b/>
      <u/>
      <sz val="11.5"/>
      <color rgb="FFFFFF00"/>
      <name val="Arial Narrow"/>
      <family val="2"/>
    </font>
    <font>
      <sz val="11"/>
      <color rgb="FFFFFF00"/>
      <name val="Arial Narrow"/>
      <family val="2"/>
    </font>
    <font>
      <i/>
      <sz val="11"/>
      <color indexed="12"/>
      <name val="Arial"/>
      <family val="2"/>
    </font>
    <font>
      <i/>
      <sz val="11"/>
      <color rgb="FF0000FF"/>
      <name val="Arial"/>
      <family val="2"/>
    </font>
    <font>
      <sz val="11"/>
      <color rgb="FF0000FF"/>
      <name val="Symbol"/>
      <family val="1"/>
      <charset val="2"/>
    </font>
    <font>
      <sz val="11"/>
      <color rgb="FF0000FF"/>
      <name val="Times New Roman"/>
      <family val="1"/>
    </font>
    <font>
      <i/>
      <sz val="11"/>
      <name val="Arial"/>
      <family val="2"/>
    </font>
    <font>
      <u/>
      <sz val="11.5"/>
      <color rgb="FF0000FF"/>
      <name val="Arial Narrow"/>
      <family val="2"/>
    </font>
    <font>
      <i/>
      <sz val="9"/>
      <color rgb="FF0070C0"/>
      <name val="Gill Sans MT"/>
      <family val="2"/>
    </font>
    <font>
      <sz val="9"/>
      <color rgb="FF0070C0"/>
      <name val="Symbol"/>
      <family val="1"/>
      <charset val="2"/>
    </font>
    <font>
      <b/>
      <i/>
      <u/>
      <sz val="11.5"/>
      <name val="Arial Narrow"/>
      <family val="2"/>
    </font>
    <font>
      <b/>
      <u/>
      <sz val="11.5"/>
      <name val="Arial Narrow"/>
      <family val="2"/>
    </font>
    <font>
      <u/>
      <sz val="10"/>
      <color indexed="12"/>
      <name val="Arial Narrow"/>
      <family val="2"/>
    </font>
    <font>
      <b/>
      <sz val="12"/>
      <color rgb="FF0000FF"/>
      <name val="Arial Narrow"/>
      <family val="2"/>
    </font>
    <font>
      <i/>
      <sz val="11.5"/>
      <color rgb="FF3366FF"/>
      <name val="Arial"/>
      <family val="2"/>
    </font>
    <font>
      <b/>
      <sz val="11.5"/>
      <name val="Arial"/>
      <family val="2"/>
    </font>
    <font>
      <b/>
      <vertAlign val="superscript"/>
      <sz val="11.5"/>
      <name val="Arial"/>
      <family val="2"/>
    </font>
    <font>
      <b/>
      <vertAlign val="superscript"/>
      <sz val="11.5"/>
      <name val="Arial Narrow"/>
      <family val="2"/>
    </font>
    <font>
      <b/>
      <sz val="12"/>
      <color rgb="FFFF0000"/>
      <name val="Arial Narrow"/>
      <family val="2"/>
    </font>
    <font>
      <u/>
      <sz val="11"/>
      <name val="Arial"/>
      <family val="2"/>
    </font>
    <font>
      <i/>
      <u/>
      <sz val="11"/>
      <name val="Arial"/>
      <family val="2"/>
    </font>
    <font>
      <i/>
      <sz val="11.5"/>
      <color rgb="FFFF0000"/>
      <name val="Arial Narrow"/>
      <family val="2"/>
    </font>
    <font>
      <u/>
      <sz val="10"/>
      <name val="Arial Narrow"/>
      <family val="2"/>
    </font>
    <font>
      <strike/>
      <sz val="10"/>
      <color rgb="FFFF0000"/>
      <name val="Arial Narrow"/>
      <family val="2"/>
    </font>
    <font>
      <sz val="9"/>
      <color rgb="FF0000FF"/>
      <name val="Arial"/>
      <family val="2"/>
    </font>
    <font>
      <u/>
      <sz val="10"/>
      <color indexed="12"/>
      <name val="Arial"/>
      <family val="2"/>
    </font>
    <font>
      <i/>
      <u/>
      <sz val="9"/>
      <color indexed="12"/>
      <name val="Arial"/>
      <family val="2"/>
    </font>
    <font>
      <u/>
      <sz val="11"/>
      <color rgb="FFFFFF00"/>
      <name val="Arial"/>
      <family val="2"/>
    </font>
    <font>
      <sz val="10"/>
      <color rgb="FFFF0000"/>
      <name val="Arial"/>
      <family val="2"/>
    </font>
    <font>
      <sz val="9"/>
      <color rgb="FF0070C0"/>
      <name val="Arial Narrow"/>
      <family val="2"/>
    </font>
  </fonts>
  <fills count="2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D6F5F8"/>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C6EFCE"/>
      </patternFill>
    </fill>
    <fill>
      <patternFill patternType="solid">
        <fgColor theme="8" tint="0.79998168889431442"/>
        <bgColor indexed="64"/>
      </patternFill>
    </fill>
    <fill>
      <patternFill patternType="solid">
        <fgColor rgb="FFFFC000"/>
        <bgColor indexed="64"/>
      </patternFill>
    </fill>
    <fill>
      <patternFill patternType="solid">
        <fgColor rgb="FFCCFFFF"/>
        <bgColor indexed="64"/>
      </patternFill>
    </fill>
    <fill>
      <patternFill patternType="solid">
        <fgColor theme="0"/>
        <bgColor theme="0"/>
      </patternFill>
    </fill>
    <fill>
      <patternFill patternType="solid">
        <fgColor rgb="FF92D050"/>
        <bgColor theme="0"/>
      </patternFill>
    </fill>
    <fill>
      <patternFill patternType="solid">
        <fgColor rgb="FFFF0000"/>
        <bgColor indexed="64"/>
      </patternFill>
    </fill>
    <fill>
      <patternFill patternType="solid">
        <fgColor rgb="FFFFFF00"/>
        <bgColor theme="0"/>
      </patternFill>
    </fill>
  </fills>
  <borders count="6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style="medium">
        <color indexed="12"/>
      </right>
      <top/>
      <bottom style="medium">
        <color indexed="12"/>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12"/>
      </left>
      <right/>
      <top style="medium">
        <color indexed="12"/>
      </top>
      <bottom/>
      <diagonal/>
    </border>
    <border>
      <left/>
      <right style="medium">
        <color indexed="12"/>
      </right>
      <top style="medium">
        <color indexed="12"/>
      </top>
      <bottom/>
      <diagonal/>
    </border>
    <border>
      <left/>
      <right/>
      <top style="medium">
        <color indexed="12"/>
      </top>
      <bottom/>
      <diagonal/>
    </border>
    <border>
      <left/>
      <right/>
      <top/>
      <bottom style="medium">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ck">
        <color rgb="FF0000FF"/>
      </left>
      <right/>
      <top style="thick">
        <color rgb="FF0000FF"/>
      </top>
      <bottom style="thick">
        <color rgb="FF0000FF"/>
      </bottom>
      <diagonal/>
    </border>
    <border>
      <left/>
      <right style="thick">
        <color rgb="FF0000FF"/>
      </right>
      <top style="thick">
        <color rgb="FF0000FF"/>
      </top>
      <bottom style="thick">
        <color rgb="FF0000FF"/>
      </bottom>
      <diagonal/>
    </border>
    <border>
      <left/>
      <right/>
      <top style="thick">
        <color rgb="FF0000FF"/>
      </top>
      <bottom style="thick">
        <color rgb="FF0000FF"/>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s>
  <cellStyleXfs count="2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12" fillId="0" borderId="0">
      <alignment horizontal="justify" vertical="top" wrapText="1"/>
    </xf>
    <xf numFmtId="0" fontId="23" fillId="0" borderId="0"/>
    <xf numFmtId="0" fontId="52" fillId="0" borderId="0"/>
    <xf numFmtId="0" fontId="53" fillId="0" borderId="0"/>
    <xf numFmtId="44" fontId="1" fillId="0" borderId="0" applyFont="0" applyFill="0" applyBorder="0" applyAlignment="0" applyProtection="0"/>
    <xf numFmtId="9" fontId="1" fillId="0" borderId="0" applyFont="0" applyFill="0" applyBorder="0" applyAlignment="0" applyProtection="0"/>
    <xf numFmtId="0" fontId="61" fillId="0" borderId="0"/>
    <xf numFmtId="167" fontId="61" fillId="0" borderId="0" applyFont="0" applyFill="0" applyBorder="0" applyAlignment="0" applyProtection="0"/>
    <xf numFmtId="0" fontId="63" fillId="0" borderId="0" applyNumberFormat="0" applyFill="0" applyBorder="0" applyAlignment="0" applyProtection="0">
      <alignment vertical="top"/>
      <protection locked="0"/>
    </xf>
    <xf numFmtId="37" fontId="23" fillId="0" borderId="0" applyFont="0" applyFill="0" applyBorder="0" applyProtection="0">
      <alignment vertical="top"/>
    </xf>
    <xf numFmtId="1" fontId="62" fillId="0" borderId="0" applyFill="0" applyBorder="0">
      <alignment horizontal="center"/>
    </xf>
    <xf numFmtId="0" fontId="69" fillId="0" borderId="0"/>
    <xf numFmtId="167" fontId="69" fillId="0" borderId="0" applyFont="0" applyFill="0" applyBorder="0" applyAlignment="0" applyProtection="0"/>
    <xf numFmtId="0" fontId="1" fillId="0" borderId="0"/>
    <xf numFmtId="9" fontId="86" fillId="0" borderId="0" applyFont="0" applyFill="0" applyBorder="0" applyAlignment="0" applyProtection="0"/>
    <xf numFmtId="0" fontId="1" fillId="0" borderId="0"/>
    <xf numFmtId="0" fontId="103" fillId="14" borderId="0" applyNumberFormat="0" applyBorder="0" applyAlignment="0" applyProtection="0"/>
    <xf numFmtId="0" fontId="61" fillId="0" borderId="0"/>
    <xf numFmtId="167" fontId="61" fillId="0" borderId="0" applyFont="0" applyFill="0" applyBorder="0" applyAlignment="0" applyProtection="0"/>
    <xf numFmtId="0" fontId="61" fillId="0" borderId="0"/>
    <xf numFmtId="167" fontId="61" fillId="0" borderId="0" applyFont="0" applyFill="0" applyBorder="0" applyAlignment="0" applyProtection="0"/>
  </cellStyleXfs>
  <cellXfs count="2390">
    <xf numFmtId="0" fontId="0" fillId="0" borderId="0" xfId="0"/>
    <xf numFmtId="0" fontId="3" fillId="0" borderId="0" xfId="0" applyFont="1" applyFill="1"/>
    <xf numFmtId="0" fontId="3" fillId="0" borderId="0" xfId="0" applyFont="1" applyFill="1" applyAlignment="1">
      <alignment horizontal="center"/>
    </xf>
    <xf numFmtId="0" fontId="5" fillId="0" borderId="0" xfId="0" applyFont="1" applyFill="1"/>
    <xf numFmtId="0" fontId="6" fillId="0" borderId="0" xfId="0" applyFont="1" applyFill="1"/>
    <xf numFmtId="0" fontId="5" fillId="0" borderId="0" xfId="0" applyFont="1" applyFill="1" applyAlignment="1">
      <alignment horizontal="center"/>
    </xf>
    <xf numFmtId="0" fontId="3" fillId="0" borderId="0" xfId="0" applyFont="1"/>
    <xf numFmtId="0" fontId="3" fillId="0" borderId="1" xfId="0" applyFont="1" applyBorder="1"/>
    <xf numFmtId="0" fontId="3" fillId="0" borderId="0" xfId="0" applyFont="1" applyBorder="1"/>
    <xf numFmtId="164" fontId="10" fillId="0" borderId="0" xfId="1" applyNumberFormat="1" applyFont="1" applyFill="1" applyBorder="1" applyAlignment="1">
      <alignment horizontal="right"/>
    </xf>
    <xf numFmtId="0" fontId="3" fillId="0" borderId="0" xfId="0" applyFont="1" applyAlignment="1">
      <alignment horizontal="centerContinuous"/>
    </xf>
    <xf numFmtId="164" fontId="3" fillId="0" borderId="0" xfId="1" applyNumberFormat="1" applyFont="1" applyFill="1" applyBorder="1"/>
    <xf numFmtId="0" fontId="3" fillId="0" borderId="0" xfId="0" applyFont="1" applyFill="1" applyBorder="1"/>
    <xf numFmtId="164" fontId="3" fillId="0" borderId="0" xfId="1" applyNumberFormat="1" applyFont="1" applyFill="1"/>
    <xf numFmtId="164" fontId="4" fillId="0" borderId="0" xfId="1" applyNumberFormat="1" applyFont="1" applyFill="1" applyBorder="1" applyAlignment="1">
      <alignment horizontal="center"/>
    </xf>
    <xf numFmtId="0" fontId="5" fillId="0" borderId="0" xfId="0" applyFont="1"/>
    <xf numFmtId="0" fontId="6" fillId="0" borderId="0" xfId="0" applyFont="1" applyFill="1" applyAlignment="1">
      <alignment horizontal="center"/>
    </xf>
    <xf numFmtId="164" fontId="6" fillId="0" borderId="0" xfId="1" quotePrefix="1" applyNumberFormat="1" applyFont="1" applyFill="1" applyBorder="1" applyAlignment="1">
      <alignment horizontal="right"/>
    </xf>
    <xf numFmtId="0" fontId="5" fillId="0" borderId="0" xfId="0" applyFont="1" applyAlignment="1">
      <alignment horizontal="center"/>
    </xf>
    <xf numFmtId="164" fontId="6" fillId="0" borderId="0" xfId="1" applyNumberFormat="1" applyFont="1" applyFill="1" applyBorder="1" applyAlignment="1">
      <alignment horizontal="right"/>
    </xf>
    <xf numFmtId="164" fontId="5" fillId="0" borderId="0" xfId="1" applyNumberFormat="1" applyFont="1" applyFill="1"/>
    <xf numFmtId="164" fontId="5" fillId="0" borderId="0" xfId="1" applyNumberFormat="1" applyFont="1" applyFill="1" applyBorder="1"/>
    <xf numFmtId="0" fontId="5" fillId="0" borderId="0" xfId="0" applyFont="1" applyFill="1" applyBorder="1"/>
    <xf numFmtId="38" fontId="5" fillId="0" borderId="0" xfId="0" applyNumberFormat="1" applyFont="1" applyFill="1" applyBorder="1"/>
    <xf numFmtId="164" fontId="5" fillId="0" borderId="0" xfId="1" applyNumberFormat="1" applyFont="1" applyFill="1" applyBorder="1" applyAlignment="1">
      <alignment horizontal="right"/>
    </xf>
    <xf numFmtId="0" fontId="5" fillId="0" borderId="0" xfId="0" applyFont="1" applyFill="1" applyAlignment="1">
      <alignment horizontal="centerContinuous"/>
    </xf>
    <xf numFmtId="164" fontId="5" fillId="0" borderId="0" xfId="1" applyNumberFormat="1" applyFont="1" applyFill="1" applyAlignment="1">
      <alignment horizontal="right"/>
    </xf>
    <xf numFmtId="0" fontId="6" fillId="0" borderId="0" xfId="0" applyFont="1" applyAlignment="1">
      <alignment horizontal="right"/>
    </xf>
    <xf numFmtId="0" fontId="6" fillId="0" borderId="0" xfId="0" applyFont="1"/>
    <xf numFmtId="165" fontId="5" fillId="0" borderId="0" xfId="1" applyNumberFormat="1" applyFont="1"/>
    <xf numFmtId="164" fontId="5" fillId="0" borderId="0" xfId="0" applyNumberFormat="1" applyFont="1"/>
    <xf numFmtId="164" fontId="5" fillId="0" borderId="0" xfId="0" applyNumberFormat="1" applyFont="1" applyFill="1"/>
    <xf numFmtId="0" fontId="3" fillId="0" borderId="1" xfId="0" applyFont="1" applyFill="1" applyBorder="1"/>
    <xf numFmtId="0" fontId="10" fillId="0" borderId="0" xfId="0" applyFont="1" applyFill="1" applyBorder="1"/>
    <xf numFmtId="0" fontId="10" fillId="0" borderId="0" xfId="0" applyFont="1" applyFill="1" applyBorder="1" applyAlignment="1">
      <alignment horizontal="right"/>
    </xf>
    <xf numFmtId="0" fontId="5" fillId="0" borderId="1" xfId="0" applyFont="1" applyFill="1" applyBorder="1"/>
    <xf numFmtId="0" fontId="5" fillId="0" borderId="0" xfId="0" applyFont="1" applyFill="1" applyAlignment="1">
      <alignment horizontal="left"/>
    </xf>
    <xf numFmtId="0" fontId="6" fillId="0" borderId="0" xfId="0" quotePrefix="1" applyFont="1" applyFill="1" applyBorder="1" applyAlignment="1">
      <alignment horizontal="center"/>
    </xf>
    <xf numFmtId="0" fontId="15" fillId="0" borderId="0" xfId="0" applyFont="1" applyFill="1"/>
    <xf numFmtId="0" fontId="6" fillId="0" borderId="0" xfId="0" applyFont="1" applyFill="1" applyBorder="1" applyAlignment="1">
      <alignment horizontal="right"/>
    </xf>
    <xf numFmtId="38" fontId="5" fillId="0" borderId="0" xfId="0" applyNumberFormat="1" applyFont="1" applyFill="1" applyBorder="1" applyAlignment="1">
      <alignment horizontal="right"/>
    </xf>
    <xf numFmtId="0" fontId="5" fillId="0" borderId="0" xfId="0" applyFont="1" applyFill="1" applyBorder="1" applyAlignment="1">
      <alignment horizontal="right"/>
    </xf>
    <xf numFmtId="0" fontId="6" fillId="0" borderId="0" xfId="0" applyFont="1" applyFill="1" applyBorder="1" applyAlignment="1">
      <alignment horizontal="center"/>
    </xf>
    <xf numFmtId="0" fontId="16" fillId="0" borderId="0" xfId="0" applyFont="1" applyFill="1"/>
    <xf numFmtId="0" fontId="16" fillId="0" borderId="1" xfId="0" applyFont="1" applyFill="1" applyBorder="1"/>
    <xf numFmtId="0" fontId="16" fillId="0" borderId="0" xfId="0" applyFont="1" applyFill="1" applyBorder="1"/>
    <xf numFmtId="0" fontId="13"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5" fillId="0" borderId="0" xfId="0" applyFont="1" applyFill="1" applyAlignment="1">
      <alignment horizontal="right"/>
    </xf>
    <xf numFmtId="0" fontId="5" fillId="0" borderId="0" xfId="0" applyFont="1" applyFill="1" applyBorder="1" applyAlignment="1">
      <alignment horizontal="center"/>
    </xf>
    <xf numFmtId="0" fontId="5" fillId="0" borderId="0" xfId="0" applyFont="1" applyFill="1" applyAlignment="1">
      <alignment horizontal="justify" vertical="top" wrapText="1"/>
    </xf>
    <xf numFmtId="0" fontId="5" fillId="0" borderId="0" xfId="0" applyFont="1" applyFill="1" applyAlignment="1">
      <alignment horizontal="center" vertical="top"/>
    </xf>
    <xf numFmtId="0" fontId="13" fillId="0" borderId="0" xfId="0" applyFont="1" applyFill="1" applyBorder="1" applyAlignment="1">
      <alignment horizontal="right"/>
    </xf>
    <xf numFmtId="0" fontId="5" fillId="0" borderId="0" xfId="0" applyFont="1" applyFill="1" applyAlignment="1">
      <alignment horizontal="center" vertical="top" wrapText="1"/>
    </xf>
    <xf numFmtId="0" fontId="5" fillId="0" borderId="0" xfId="0" applyFont="1" applyAlignment="1">
      <alignment horizontal="justify" vertical="top" wrapText="1"/>
    </xf>
    <xf numFmtId="0" fontId="14" fillId="0" borderId="0" xfId="0" quotePrefix="1" applyFont="1" applyFill="1" applyBorder="1" applyAlignment="1">
      <alignment horizontal="left"/>
    </xf>
    <xf numFmtId="0" fontId="6" fillId="0" borderId="0" xfId="0" applyFont="1" applyFill="1" applyBorder="1" applyAlignment="1">
      <alignment horizontal="left"/>
    </xf>
    <xf numFmtId="3" fontId="5" fillId="0" borderId="0" xfId="0" applyNumberFormat="1" applyFont="1" applyFill="1"/>
    <xf numFmtId="0" fontId="5" fillId="0" borderId="0" xfId="0" applyFont="1" applyAlignment="1">
      <alignment horizontal="center" vertical="top"/>
    </xf>
    <xf numFmtId="0" fontId="5" fillId="0" borderId="0" xfId="0" applyFont="1" applyBorder="1"/>
    <xf numFmtId="0" fontId="6" fillId="0" borderId="0" xfId="0" applyFont="1" applyAlignment="1">
      <alignment horizontal="center"/>
    </xf>
    <xf numFmtId="38" fontId="3" fillId="0" borderId="0" xfId="0" applyNumberFormat="1" applyFont="1" applyFill="1"/>
    <xf numFmtId="0" fontId="5" fillId="0" borderId="0" xfId="0" applyFont="1" applyFill="1" applyAlignment="1">
      <alignment wrapText="1"/>
    </xf>
    <xf numFmtId="0" fontId="12" fillId="0" borderId="0" xfId="3" applyFont="1" applyAlignment="1">
      <alignment horizontal="justify" vertical="top" wrapText="1"/>
    </xf>
    <xf numFmtId="0" fontId="5" fillId="0" borderId="0" xfId="0" applyFont="1" applyFill="1" applyAlignment="1">
      <alignment vertical="top"/>
    </xf>
    <xf numFmtId="0" fontId="14" fillId="0" borderId="0" xfId="0" quotePrefix="1" applyFont="1" applyBorder="1" applyAlignment="1">
      <alignment horizontal="left"/>
    </xf>
    <xf numFmtId="1" fontId="5" fillId="0" borderId="0" xfId="0" applyNumberFormat="1" applyFont="1" applyFill="1" applyBorder="1" applyAlignment="1">
      <alignment horizontal="right"/>
    </xf>
    <xf numFmtId="1" fontId="6" fillId="0" borderId="0" xfId="0" applyNumberFormat="1" applyFont="1" applyFill="1" applyBorder="1" applyAlignment="1">
      <alignment horizontal="right"/>
    </xf>
    <xf numFmtId="0" fontId="14" fillId="0" borderId="0" xfId="0" applyFont="1" applyFill="1"/>
    <xf numFmtId="0" fontId="14" fillId="0" borderId="0" xfId="0" applyFont="1" applyFill="1" applyAlignment="1">
      <alignment horizontal="left"/>
    </xf>
    <xf numFmtId="0" fontId="5" fillId="0" borderId="0" xfId="0" applyFont="1" applyFill="1" applyAlignment="1"/>
    <xf numFmtId="0" fontId="6" fillId="0" borderId="0" xfId="0" applyFont="1" applyFill="1" applyAlignment="1">
      <alignment horizontal="center" vertical="top" wrapText="1"/>
    </xf>
    <xf numFmtId="0" fontId="12" fillId="0" borderId="0" xfId="3" applyFont="1">
      <alignment horizontal="justify" vertical="top" wrapText="1"/>
    </xf>
    <xf numFmtId="0" fontId="5" fillId="0" borderId="0" xfId="0" applyFont="1" applyAlignment="1">
      <alignment horizontal="center" wrapText="1"/>
    </xf>
    <xf numFmtId="0" fontId="13" fillId="0" borderId="0" xfId="0" applyFont="1" applyFill="1" applyAlignment="1">
      <alignment horizontal="justify" vertical="top" wrapText="1"/>
    </xf>
    <xf numFmtId="0" fontId="5" fillId="0" borderId="0" xfId="0" applyNumberFormat="1" applyFont="1" applyFill="1"/>
    <xf numFmtId="0" fontId="3" fillId="0" borderId="0" xfId="0" applyFont="1" applyFill="1" applyAlignment="1">
      <alignment horizontal="justify" vertical="top" wrapText="1"/>
    </xf>
    <xf numFmtId="0" fontId="6" fillId="0" borderId="0" xfId="0" applyFont="1" applyFill="1" applyAlignment="1">
      <alignment horizontal="justify" vertical="top" wrapText="1"/>
    </xf>
    <xf numFmtId="0" fontId="3" fillId="0" borderId="0" xfId="0" applyFont="1" applyFill="1" applyAlignment="1">
      <alignment horizontal="center" vertical="top" wrapText="1"/>
    </xf>
    <xf numFmtId="0" fontId="13" fillId="0" borderId="0" xfId="0" applyFont="1" applyFill="1" applyBorder="1" applyAlignment="1">
      <alignment vertical="top" wrapText="1"/>
    </xf>
    <xf numFmtId="0" fontId="5" fillId="0" borderId="0" xfId="0" applyFont="1" applyFill="1" applyAlignment="1">
      <alignment vertical="top" wrapText="1"/>
    </xf>
    <xf numFmtId="0" fontId="3" fillId="0" borderId="0" xfId="0" applyFont="1" applyFill="1" applyAlignment="1">
      <alignment vertical="top" wrapText="1"/>
    </xf>
    <xf numFmtId="164" fontId="5" fillId="0" borderId="0" xfId="1" applyNumberFormat="1" applyFont="1" applyFill="1" applyAlignment="1">
      <alignment horizontal="right" vertical="top"/>
    </xf>
    <xf numFmtId="0" fontId="5" fillId="0" borderId="0" xfId="0" applyFont="1" applyFill="1" applyBorder="1" applyAlignment="1">
      <alignment horizontal="justify"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Fill="1" applyAlignment="1">
      <alignment horizontal="justify" vertical="top" wrapText="1"/>
    </xf>
    <xf numFmtId="0" fontId="20" fillId="0" borderId="0" xfId="0" applyFont="1" applyFill="1" applyAlignment="1">
      <alignment horizontal="justify" vertical="top" wrapText="1"/>
    </xf>
    <xf numFmtId="0" fontId="7" fillId="0" borderId="0" xfId="0" applyFont="1" applyFill="1" applyAlignment="1">
      <alignment horizontal="center" vertical="top" wrapText="1"/>
    </xf>
    <xf numFmtId="0" fontId="20" fillId="0" borderId="0" xfId="0" applyFont="1" applyFill="1" applyAlignment="1">
      <alignment horizontal="center" vertical="top" wrapText="1"/>
    </xf>
    <xf numFmtId="164" fontId="5" fillId="0" borderId="0" xfId="0" applyNumberFormat="1" applyFont="1" applyFill="1" applyAlignment="1">
      <alignment horizontal="center" vertical="top" wrapText="1"/>
    </xf>
    <xf numFmtId="164" fontId="5" fillId="0" borderId="0" xfId="0" applyNumberFormat="1" applyFont="1" applyFill="1" applyAlignment="1">
      <alignment vertical="top" wrapText="1"/>
    </xf>
    <xf numFmtId="164" fontId="5" fillId="0" borderId="0" xfId="1" applyNumberFormat="1" applyFont="1" applyFill="1" applyBorder="1" applyAlignment="1">
      <alignment horizontal="center" vertical="top" wrapText="1"/>
    </xf>
    <xf numFmtId="0" fontId="6" fillId="0" borderId="0" xfId="0" applyFont="1" applyFill="1" applyAlignment="1"/>
    <xf numFmtId="0" fontId="13"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9" fillId="0" borderId="0" xfId="0" quotePrefix="1" applyFont="1" applyBorder="1" applyAlignment="1">
      <alignment horizontal="left"/>
    </xf>
    <xf numFmtId="0" fontId="6" fillId="0" borderId="0" xfId="0" quotePrefix="1" applyFont="1" applyFill="1" applyAlignment="1">
      <alignment horizontal="justify" vertical="top" wrapText="1"/>
    </xf>
    <xf numFmtId="0" fontId="14" fillId="0" borderId="0" xfId="0" applyFont="1" applyFill="1" applyAlignment="1"/>
    <xf numFmtId="0" fontId="9" fillId="0" borderId="1" xfId="0" quotePrefix="1" applyFont="1" applyBorder="1" applyAlignment="1">
      <alignment horizontal="justify"/>
    </xf>
    <xf numFmtId="0" fontId="5" fillId="0" borderId="0" xfId="0" applyFont="1" applyFill="1" applyBorder="1" applyAlignment="1">
      <alignment horizontal="left"/>
    </xf>
    <xf numFmtId="0" fontId="9" fillId="0" borderId="0" xfId="0" quotePrefix="1" applyFont="1" applyBorder="1" applyAlignment="1">
      <alignment horizontal="left" vertical="top" wrapText="1"/>
    </xf>
    <xf numFmtId="0" fontId="14" fillId="0" borderId="0" xfId="0" applyFont="1" applyFill="1" applyBorder="1" applyAlignment="1">
      <alignment horizontal="justify" vertical="top" wrapText="1"/>
    </xf>
    <xf numFmtId="0" fontId="11" fillId="0" borderId="0" xfId="0" applyFont="1" applyFill="1" applyBorder="1" applyAlignment="1">
      <alignment horizontal="right"/>
    </xf>
    <xf numFmtId="0" fontId="9" fillId="0" borderId="1" xfId="0" quotePrefix="1" applyFont="1" applyBorder="1" applyAlignment="1">
      <alignment horizontal="justify" vertical="top" wrapText="1"/>
    </xf>
    <xf numFmtId="0" fontId="9" fillId="0" borderId="0" xfId="0" quotePrefix="1" applyFont="1" applyBorder="1" applyAlignment="1">
      <alignment vertical="top"/>
    </xf>
    <xf numFmtId="0" fontId="10" fillId="0" borderId="0" xfId="0" applyFont="1" applyBorder="1" applyAlignment="1">
      <alignment horizontal="justify" vertical="top" wrapText="1"/>
    </xf>
    <xf numFmtId="0" fontId="4" fillId="0" borderId="0" xfId="0" applyFont="1" applyAlignment="1">
      <alignment horizontal="justify" vertical="top" wrapText="1"/>
    </xf>
    <xf numFmtId="0" fontId="9" fillId="0" borderId="1" xfId="0" quotePrefix="1" applyFont="1" applyBorder="1" applyAlignment="1">
      <alignment horizontal="justify" wrapText="1"/>
    </xf>
    <xf numFmtId="0" fontId="21" fillId="0" borderId="1" xfId="0" applyFont="1" applyBorder="1" applyAlignment="1">
      <alignment horizontal="right" wrapText="1"/>
    </xf>
    <xf numFmtId="0" fontId="14" fillId="0" borderId="0" xfId="0" applyFont="1" applyFill="1" applyAlignment="1">
      <alignment horizontal="left" vertical="top"/>
    </xf>
    <xf numFmtId="0" fontId="14" fillId="0" borderId="0" xfId="0" applyFont="1"/>
    <xf numFmtId="1" fontId="19" fillId="0" borderId="0" xfId="0" applyNumberFormat="1" applyFont="1" applyFill="1" applyAlignment="1">
      <alignment horizontal="left"/>
    </xf>
    <xf numFmtId="1" fontId="19" fillId="0" borderId="0" xfId="0" applyNumberFormat="1" applyFont="1" applyFill="1" applyBorder="1" applyAlignment="1">
      <alignment horizontal="justify" vertical="top" wrapText="1"/>
    </xf>
    <xf numFmtId="37" fontId="5" fillId="0" borderId="0" xfId="0" applyNumberFormat="1" applyFont="1" applyFill="1"/>
    <xf numFmtId="37" fontId="5" fillId="0" borderId="0" xfId="1" applyNumberFormat="1" applyFont="1" applyFill="1" applyBorder="1" applyAlignment="1">
      <alignment horizontal="right"/>
    </xf>
    <xf numFmtId="0" fontId="14" fillId="0" borderId="1" xfId="0" applyFont="1" applyBorder="1" applyAlignment="1">
      <alignment vertical="top"/>
    </xf>
    <xf numFmtId="0" fontId="14" fillId="0" borderId="1" xfId="0" applyFont="1" applyBorder="1" applyAlignment="1">
      <alignment horizontal="left"/>
    </xf>
    <xf numFmtId="0" fontId="14" fillId="0" borderId="1" xfId="0" applyFont="1" applyBorder="1" applyAlignment="1">
      <alignment horizontal="left" vertical="top"/>
    </xf>
    <xf numFmtId="0" fontId="14" fillId="0" borderId="0" xfId="0" applyFont="1" applyBorder="1" applyAlignment="1">
      <alignment vertical="top"/>
    </xf>
    <xf numFmtId="37" fontId="6" fillId="0" borderId="0" xfId="1" quotePrefix="1" applyNumberFormat="1" applyFont="1" applyFill="1" applyBorder="1" applyAlignment="1">
      <alignment horizontal="center"/>
    </xf>
    <xf numFmtId="37" fontId="5" fillId="0" borderId="0" xfId="1" applyNumberFormat="1" applyFont="1" applyFill="1" applyBorder="1"/>
    <xf numFmtId="37" fontId="6" fillId="0" borderId="0" xfId="1" applyNumberFormat="1" applyFont="1" applyFill="1" applyBorder="1" applyAlignment="1">
      <alignment horizontal="center"/>
    </xf>
    <xf numFmtId="37" fontId="3" fillId="0" borderId="0" xfId="0" applyNumberFormat="1" applyFont="1" applyFill="1"/>
    <xf numFmtId="43" fontId="5" fillId="0" borderId="0" xfId="0" applyNumberFormat="1" applyFont="1" applyFill="1"/>
    <xf numFmtId="0" fontId="24" fillId="0" borderId="0" xfId="0" applyFont="1" applyFill="1"/>
    <xf numFmtId="0" fontId="9" fillId="0" borderId="1" xfId="0" quotePrefix="1" applyFont="1" applyFill="1" applyBorder="1" applyAlignment="1">
      <alignment horizontal="justify"/>
    </xf>
    <xf numFmtId="0" fontId="9" fillId="0" borderId="1" xfId="0" quotePrefix="1" applyFont="1" applyFill="1" applyBorder="1" applyAlignment="1">
      <alignment horizontal="justify" wrapText="1"/>
    </xf>
    <xf numFmtId="0" fontId="21" fillId="0" borderId="1" xfId="0" applyFont="1" applyFill="1" applyBorder="1" applyAlignment="1">
      <alignment horizontal="right" wrapText="1"/>
    </xf>
    <xf numFmtId="166" fontId="5" fillId="0" borderId="0" xfId="0" applyNumberFormat="1" applyFont="1" applyFill="1"/>
    <xf numFmtId="166" fontId="5" fillId="0" borderId="0" xfId="1" applyNumberFormat="1" applyFont="1" applyFill="1" applyBorder="1" applyAlignment="1">
      <alignment horizontal="right"/>
    </xf>
    <xf numFmtId="166" fontId="5" fillId="0" borderId="0" xfId="0" applyNumberFormat="1" applyFont="1" applyFill="1" applyBorder="1"/>
    <xf numFmtId="166" fontId="5" fillId="0" borderId="0" xfId="1" applyNumberFormat="1" applyFont="1" applyFill="1" applyBorder="1" applyAlignment="1">
      <alignment horizontal="right" vertical="justify"/>
    </xf>
    <xf numFmtId="166" fontId="5" fillId="0" borderId="0" xfId="1" applyNumberFormat="1" applyFont="1" applyFill="1" applyAlignment="1">
      <alignment horizontal="right"/>
    </xf>
    <xf numFmtId="166" fontId="5" fillId="0" borderId="0" xfId="1" applyNumberFormat="1" applyFont="1" applyFill="1" applyBorder="1" applyAlignment="1">
      <alignment horizontal="right" wrapText="1"/>
    </xf>
    <xf numFmtId="166" fontId="5" fillId="0" borderId="0" xfId="1" applyNumberFormat="1" applyFont="1" applyFill="1" applyAlignment="1">
      <alignment horizontal="right" wrapText="1"/>
    </xf>
    <xf numFmtId="166" fontId="6" fillId="0" borderId="0" xfId="1" applyNumberFormat="1" applyFont="1" applyFill="1" applyBorder="1" applyAlignment="1">
      <alignment horizontal="right"/>
    </xf>
    <xf numFmtId="166" fontId="5" fillId="0" borderId="0" xfId="1" applyNumberFormat="1" applyFont="1" applyFill="1" applyBorder="1" applyAlignment="1"/>
    <xf numFmtId="166" fontId="5" fillId="0" borderId="0" xfId="0" applyNumberFormat="1" applyFont="1" applyFill="1" applyAlignment="1">
      <alignment horizontal="right"/>
    </xf>
    <xf numFmtId="166" fontId="5" fillId="0" borderId="0" xfId="0" applyNumberFormat="1" applyFont="1" applyFill="1" applyBorder="1" applyAlignment="1">
      <alignment horizontal="right"/>
    </xf>
    <xf numFmtId="0" fontId="14" fillId="0" borderId="1" xfId="0" quotePrefix="1" applyFont="1" applyFill="1" applyBorder="1" applyAlignment="1">
      <alignment horizontal="left"/>
    </xf>
    <xf numFmtId="0" fontId="9" fillId="0" borderId="0" xfId="0" quotePrefix="1" applyFont="1" applyFill="1" applyBorder="1" applyAlignment="1">
      <alignment horizontal="left"/>
    </xf>
    <xf numFmtId="0" fontId="12" fillId="0" borderId="0" xfId="3" applyFont="1" applyFill="1" applyAlignment="1">
      <alignment horizontal="justify" vertical="top" wrapText="1"/>
    </xf>
    <xf numFmtId="0" fontId="12" fillId="0" borderId="0" xfId="3" applyFont="1" applyFill="1">
      <alignment horizontal="justify" vertical="top" wrapText="1"/>
    </xf>
    <xf numFmtId="0" fontId="14" fillId="0" borderId="1" xfId="0" applyFont="1" applyFill="1" applyBorder="1" applyAlignment="1">
      <alignment horizontal="left"/>
    </xf>
    <xf numFmtId="166" fontId="5" fillId="0" borderId="0" xfId="1" applyNumberFormat="1" applyFont="1" applyFill="1" applyAlignment="1"/>
    <xf numFmtId="166" fontId="3" fillId="0" borderId="0" xfId="0" applyNumberFormat="1" applyFont="1" applyFill="1" applyAlignment="1">
      <alignment horizontal="right"/>
    </xf>
    <xf numFmtId="0" fontId="6" fillId="0" borderId="0" xfId="0" applyFont="1" applyFill="1" applyBorder="1" applyAlignment="1">
      <alignment horizontal="center" vertical="center" wrapText="1"/>
    </xf>
    <xf numFmtId="0" fontId="6" fillId="0" borderId="0" xfId="0" applyFont="1" applyFill="1" applyBorder="1" applyAlignment="1">
      <alignment horizontal="justify" wrapText="1"/>
    </xf>
    <xf numFmtId="1" fontId="6" fillId="0" borderId="0" xfId="1" applyNumberFormat="1" applyFont="1" applyFill="1" applyBorder="1" applyAlignment="1">
      <alignment horizontal="right"/>
    </xf>
    <xf numFmtId="164" fontId="6" fillId="0" borderId="0" xfId="1" applyNumberFormat="1" applyFont="1" applyFill="1" applyBorder="1" applyAlignment="1">
      <alignment horizontal="right" vertical="top" wrapText="1"/>
    </xf>
    <xf numFmtId="0" fontId="6" fillId="0" borderId="0" xfId="0" quotePrefix="1" applyFont="1" applyFill="1" applyBorder="1" applyAlignment="1">
      <alignment horizontal="right"/>
    </xf>
    <xf numFmtId="164" fontId="6" fillId="0" borderId="0" xfId="1" applyNumberFormat="1" applyFont="1" applyFill="1" applyAlignment="1">
      <alignment horizontal="right"/>
    </xf>
    <xf numFmtId="38" fontId="6" fillId="0" borderId="0" xfId="0" applyNumberFormat="1" applyFont="1" applyFill="1" applyAlignment="1">
      <alignment horizontal="right"/>
    </xf>
    <xf numFmtId="0" fontId="6" fillId="0" borderId="0" xfId="0" applyFont="1" applyFill="1" applyBorder="1" applyAlignment="1">
      <alignment horizontal="right" wrapText="1"/>
    </xf>
    <xf numFmtId="0" fontId="6" fillId="0" borderId="0" xfId="0" applyFont="1" applyFill="1" applyAlignment="1">
      <alignment horizontal="right" vertical="top" wrapText="1"/>
    </xf>
    <xf numFmtId="0" fontId="6" fillId="0" borderId="0" xfId="0" applyFont="1" applyFill="1" applyAlignment="1">
      <alignment horizontal="right" vertical="top"/>
    </xf>
    <xf numFmtId="166" fontId="5" fillId="0" borderId="0" xfId="0" applyNumberFormat="1" applyFont="1" applyFill="1" applyBorder="1" applyAlignment="1">
      <alignment horizontal="center"/>
    </xf>
    <xf numFmtId="0" fontId="6" fillId="0" borderId="0" xfId="0" applyFont="1" applyFill="1" applyAlignment="1">
      <alignment wrapText="1"/>
    </xf>
    <xf numFmtId="0" fontId="6" fillId="0" borderId="0" xfId="0" applyFont="1" applyAlignment="1">
      <alignment horizontal="center" wrapText="1"/>
    </xf>
    <xf numFmtId="0" fontId="4" fillId="0" borderId="0" xfId="0" applyFont="1" applyFill="1" applyAlignment="1">
      <alignment horizontal="justify" vertical="top" wrapText="1"/>
    </xf>
    <xf numFmtId="0" fontId="5" fillId="0" borderId="0" xfId="0" applyFont="1" applyFill="1" applyAlignment="1">
      <alignment horizontal="left" vertical="top" wrapText="1"/>
    </xf>
    <xf numFmtId="0" fontId="8" fillId="0" borderId="0" xfId="0" applyFont="1" applyFill="1" applyAlignment="1">
      <alignment horizontal="centerContinuous" vertical="top" wrapText="1"/>
    </xf>
    <xf numFmtId="1" fontId="6" fillId="0" borderId="0" xfId="1" quotePrefix="1" applyNumberFormat="1" applyFont="1" applyFill="1" applyBorder="1" applyAlignment="1">
      <alignment horizontal="right" vertical="top" wrapText="1"/>
    </xf>
    <xf numFmtId="37" fontId="6" fillId="0" borderId="0" xfId="1" applyNumberFormat="1" applyFont="1" applyFill="1" applyBorder="1" applyAlignment="1">
      <alignment horizontal="center" vertical="top" wrapText="1"/>
    </xf>
    <xf numFmtId="37" fontId="5" fillId="0" borderId="0" xfId="1" applyNumberFormat="1" applyFont="1" applyFill="1" applyBorder="1" applyAlignment="1">
      <alignment vertical="top" wrapText="1"/>
    </xf>
    <xf numFmtId="164" fontId="5" fillId="0" borderId="0" xfId="1" applyNumberFormat="1" applyFont="1" applyFill="1" applyBorder="1" applyAlignment="1">
      <alignment vertical="top" wrapText="1"/>
    </xf>
    <xf numFmtId="164" fontId="5" fillId="0" borderId="0" xfId="1" applyNumberFormat="1" applyFont="1" applyFill="1" applyBorder="1" applyAlignment="1">
      <alignment horizontal="right" vertical="top" wrapText="1"/>
    </xf>
    <xf numFmtId="0" fontId="6" fillId="0" borderId="0" xfId="0" applyFont="1" applyFill="1" applyAlignment="1">
      <alignment vertical="top" wrapText="1"/>
    </xf>
    <xf numFmtId="37" fontId="5" fillId="0" borderId="0" xfId="1" applyNumberFormat="1" applyFont="1" applyFill="1" applyAlignment="1">
      <alignment vertical="top" wrapText="1"/>
    </xf>
    <xf numFmtId="37" fontId="5" fillId="0" borderId="0" xfId="1" applyNumberFormat="1" applyFont="1" applyFill="1" applyAlignment="1">
      <alignment horizontal="right" vertical="top" wrapText="1"/>
    </xf>
    <xf numFmtId="0" fontId="5" fillId="0" borderId="0" xfId="0" applyFont="1" applyFill="1" applyBorder="1" applyAlignment="1">
      <alignment vertical="top" wrapText="1"/>
    </xf>
    <xf numFmtId="38" fontId="5" fillId="0" borderId="0" xfId="0" applyNumberFormat="1" applyFont="1" applyFill="1" applyBorder="1" applyAlignment="1">
      <alignment vertical="top" wrapText="1"/>
    </xf>
    <xf numFmtId="3" fontId="5" fillId="0" borderId="0" xfId="0" applyNumberFormat="1" applyFont="1" applyFill="1" applyBorder="1" applyAlignment="1">
      <alignment vertical="top" wrapText="1"/>
    </xf>
    <xf numFmtId="0" fontId="3" fillId="0" borderId="0" xfId="0" applyFont="1" applyAlignment="1">
      <alignment horizontal="left"/>
    </xf>
    <xf numFmtId="37" fontId="3" fillId="0" borderId="0" xfId="1" applyNumberFormat="1" applyFont="1" applyBorder="1" applyAlignment="1">
      <alignment horizontal="center"/>
    </xf>
    <xf numFmtId="165" fontId="3" fillId="0" borderId="0" xfId="1" applyNumberFormat="1" applyFont="1" applyBorder="1" applyAlignment="1">
      <alignment horizontal="center"/>
    </xf>
    <xf numFmtId="0" fontId="22" fillId="0" borderId="0" xfId="0" applyFont="1" applyAlignment="1">
      <alignment horizontal="left"/>
    </xf>
    <xf numFmtId="0" fontId="14" fillId="0" borderId="0" xfId="0" applyFont="1" applyFill="1" applyBorder="1" applyAlignment="1">
      <alignment horizontal="left"/>
    </xf>
    <xf numFmtId="0" fontId="3" fillId="0" borderId="0" xfId="0" applyFont="1" applyBorder="1" applyAlignment="1">
      <alignment horizontal="left"/>
    </xf>
    <xf numFmtId="0" fontId="5" fillId="0" borderId="0" xfId="0" applyFont="1" applyAlignment="1">
      <alignment horizontal="left"/>
    </xf>
    <xf numFmtId="0" fontId="22" fillId="0" borderId="0" xfId="0" applyFont="1" applyBorder="1" applyAlignment="1">
      <alignment horizontal="left"/>
    </xf>
    <xf numFmtId="0" fontId="5" fillId="0" borderId="0" xfId="0" applyFont="1" applyAlignment="1">
      <alignment vertical="top" wrapText="1"/>
    </xf>
    <xf numFmtId="0" fontId="3" fillId="0" borderId="0" xfId="0" applyFont="1" applyAlignment="1">
      <alignment vertical="top" wrapText="1"/>
    </xf>
    <xf numFmtId="0" fontId="26" fillId="0" borderId="0" xfId="0" applyFont="1" applyFill="1" applyAlignment="1">
      <alignment vertical="top" wrapText="1"/>
    </xf>
    <xf numFmtId="3" fontId="13" fillId="0" borderId="0" xfId="0" applyNumberFormat="1" applyFont="1" applyFill="1" applyBorder="1" applyAlignment="1">
      <alignment horizontal="right"/>
    </xf>
    <xf numFmtId="0" fontId="13" fillId="0" borderId="0" xfId="0" applyFont="1" applyAlignment="1">
      <alignment horizontal="left"/>
    </xf>
    <xf numFmtId="0" fontId="5" fillId="0" borderId="0" xfId="0" applyFont="1" applyBorder="1" applyAlignment="1">
      <alignment horizontal="center"/>
    </xf>
    <xf numFmtId="0" fontId="14" fillId="0" borderId="0" xfId="0" applyFont="1" applyAlignment="1">
      <alignment horizontal="left"/>
    </xf>
    <xf numFmtId="0" fontId="6" fillId="0" borderId="0" xfId="0" applyFont="1" applyAlignment="1">
      <alignment horizontal="left"/>
    </xf>
    <xf numFmtId="0" fontId="6" fillId="0" borderId="0" xfId="0" applyFont="1" applyBorder="1" applyAlignment="1">
      <alignment horizontal="center" wrapText="1"/>
    </xf>
    <xf numFmtId="0" fontId="5" fillId="0" borderId="0" xfId="0" applyFont="1" applyBorder="1" applyAlignment="1">
      <alignment horizontal="left"/>
    </xf>
    <xf numFmtId="37" fontId="5" fillId="0" borderId="0" xfId="1" applyNumberFormat="1" applyFont="1" applyBorder="1" applyAlignment="1">
      <alignment horizontal="center"/>
    </xf>
    <xf numFmtId="0" fontId="6" fillId="0" borderId="0" xfId="0" applyFont="1" applyFill="1" applyAlignment="1">
      <alignment horizontal="center" wrapText="1"/>
    </xf>
    <xf numFmtId="3" fontId="13" fillId="0" borderId="1" xfId="0" applyNumberFormat="1" applyFont="1" applyFill="1" applyBorder="1" applyAlignment="1">
      <alignment horizontal="right"/>
    </xf>
    <xf numFmtId="0" fontId="18" fillId="0" borderId="0" xfId="0" applyFont="1" applyFill="1"/>
    <xf numFmtId="0" fontId="6" fillId="0" borderId="0" xfId="0" applyFont="1" applyFill="1" applyAlignment="1">
      <alignment horizontal="right" wrapText="1"/>
    </xf>
    <xf numFmtId="10" fontId="5" fillId="0" borderId="0" xfId="1" applyNumberFormat="1" applyFont="1" applyFill="1" applyBorder="1" applyAlignment="1"/>
    <xf numFmtId="0" fontId="5" fillId="0" borderId="1" xfId="0" applyFont="1" applyBorder="1" applyAlignment="1">
      <alignment horizontal="center"/>
    </xf>
    <xf numFmtId="37" fontId="5" fillId="0" borderId="0" xfId="1" applyNumberFormat="1" applyFont="1" applyBorder="1" applyAlignment="1">
      <alignment horizontal="right"/>
    </xf>
    <xf numFmtId="37" fontId="6" fillId="0" borderId="0" xfId="1" applyNumberFormat="1" applyFont="1" applyBorder="1" applyAlignment="1">
      <alignment horizontal="right"/>
    </xf>
    <xf numFmtId="37" fontId="5" fillId="0" borderId="2" xfId="1" applyNumberFormat="1" applyFont="1" applyBorder="1" applyAlignment="1">
      <alignment horizontal="right"/>
    </xf>
    <xf numFmtId="0" fontId="5" fillId="0" borderId="2" xfId="0" applyFont="1" applyBorder="1" applyAlignment="1">
      <alignment horizontal="left"/>
    </xf>
    <xf numFmtId="164" fontId="5" fillId="0" borderId="2" xfId="1" applyNumberFormat="1" applyFont="1" applyFill="1" applyBorder="1" applyAlignment="1">
      <alignment horizontal="right"/>
    </xf>
    <xf numFmtId="0" fontId="27" fillId="2" borderId="3" xfId="0" applyFont="1" applyFill="1" applyBorder="1"/>
    <xf numFmtId="0" fontId="28" fillId="2" borderId="4" xfId="0" applyFont="1" applyFill="1" applyBorder="1"/>
    <xf numFmtId="0" fontId="28" fillId="2" borderId="5" xfId="0" applyFont="1" applyFill="1" applyBorder="1"/>
    <xf numFmtId="0" fontId="3" fillId="0" borderId="0" xfId="0" applyFont="1" applyFill="1" applyAlignment="1">
      <alignment horizontal="left"/>
    </xf>
    <xf numFmtId="37" fontId="3" fillId="0" borderId="0" xfId="1" applyNumberFormat="1" applyFont="1" applyFill="1" applyBorder="1" applyAlignment="1">
      <alignment horizontal="center"/>
    </xf>
    <xf numFmtId="0" fontId="4" fillId="0" borderId="0" xfId="0" applyFont="1" applyFill="1" applyAlignment="1">
      <alignment horizontal="right" wrapText="1"/>
    </xf>
    <xf numFmtId="37" fontId="5" fillId="0" borderId="0" xfId="0" applyNumberFormat="1" applyFont="1" applyAlignment="1">
      <alignment horizontal="center"/>
    </xf>
    <xf numFmtId="0" fontId="3" fillId="0" borderId="0" xfId="0" applyFont="1" applyBorder="1" applyAlignment="1">
      <alignment horizontal="left" indent="1"/>
    </xf>
    <xf numFmtId="0" fontId="5" fillId="0" borderId="0" xfId="0" applyFont="1" applyFill="1" applyBorder="1" applyAlignment="1">
      <alignment horizontal="left" indent="2"/>
    </xf>
    <xf numFmtId="0" fontId="5" fillId="0" borderId="0" xfId="0" applyFont="1" applyBorder="1" applyAlignment="1">
      <alignment horizontal="left" indent="2"/>
    </xf>
    <xf numFmtId="0" fontId="24" fillId="0" borderId="0" xfId="0" applyFont="1" applyFill="1" applyBorder="1" applyAlignment="1">
      <alignment horizontal="left" vertical="top" wrapText="1"/>
    </xf>
    <xf numFmtId="1" fontId="6" fillId="0" borderId="0" xfId="0" applyNumberFormat="1" applyFont="1" applyFill="1" applyAlignment="1">
      <alignment horizontal="left"/>
    </xf>
    <xf numFmtId="1" fontId="4" fillId="0" borderId="0" xfId="0" applyNumberFormat="1" applyFont="1" applyFill="1" applyAlignment="1">
      <alignment horizontal="right" wrapText="1"/>
    </xf>
    <xf numFmtId="1" fontId="6" fillId="0" borderId="0" xfId="0" applyNumberFormat="1" applyFont="1" applyAlignment="1">
      <alignment horizontal="left"/>
    </xf>
    <xf numFmtId="0" fontId="5" fillId="0" borderId="0" xfId="0" applyFont="1" applyFill="1" applyBorder="1" applyAlignment="1">
      <alignment horizontal="center" vertical="top" wrapText="1"/>
    </xf>
    <xf numFmtId="166" fontId="3" fillId="0" borderId="0" xfId="0" applyNumberFormat="1" applyFont="1" applyFill="1"/>
    <xf numFmtId="166" fontId="3" fillId="0" borderId="0" xfId="0" applyNumberFormat="1" applyFont="1" applyFill="1" applyBorder="1"/>
    <xf numFmtId="0" fontId="22" fillId="0" borderId="0" xfId="0" applyFont="1" applyFill="1"/>
    <xf numFmtId="0" fontId="25" fillId="0" borderId="0" xfId="0" applyFont="1" applyAlignment="1">
      <alignment horizontal="left" wrapText="1"/>
    </xf>
    <xf numFmtId="0" fontId="9" fillId="0" borderId="1" xfId="0" quotePrefix="1" applyFont="1" applyBorder="1" applyAlignment="1">
      <alignment horizontal="left" vertical="top" wrapText="1"/>
    </xf>
    <xf numFmtId="0" fontId="16" fillId="0" borderId="0" xfId="0" applyFont="1" applyFill="1" applyAlignment="1">
      <alignment horizontal="center"/>
    </xf>
    <xf numFmtId="0" fontId="30" fillId="0" borderId="0" xfId="2" applyFont="1" applyFill="1" applyAlignment="1" applyProtection="1">
      <alignment horizontal="left"/>
    </xf>
    <xf numFmtId="0" fontId="14" fillId="0" borderId="0" xfId="0" applyFont="1" applyFill="1" applyBorder="1" applyAlignment="1"/>
    <xf numFmtId="0" fontId="7" fillId="0" borderId="0" xfId="0" applyFont="1" applyFill="1"/>
    <xf numFmtId="0" fontId="32" fillId="3" borderId="0" xfId="0" applyFont="1" applyFill="1" applyAlignment="1">
      <alignment horizontal="left"/>
    </xf>
    <xf numFmtId="0" fontId="7" fillId="3" borderId="6" xfId="0" applyFont="1" applyFill="1" applyBorder="1" applyAlignment="1">
      <alignment horizontal="justify" vertical="top" wrapText="1"/>
    </xf>
    <xf numFmtId="0" fontId="5" fillId="3" borderId="0" xfId="0" applyFont="1" applyFill="1" applyAlignment="1">
      <alignment horizontal="center" vertical="top"/>
    </xf>
    <xf numFmtId="0" fontId="3" fillId="3" borderId="0" xfId="0" applyFont="1" applyFill="1"/>
    <xf numFmtId="0" fontId="5" fillId="3" borderId="0" xfId="0" applyFont="1" applyFill="1" applyAlignment="1">
      <alignment horizontal="center" vertical="top" wrapText="1"/>
    </xf>
    <xf numFmtId="0" fontId="4" fillId="3" borderId="0" xfId="0" applyFont="1" applyFill="1" applyAlignment="1">
      <alignment horizontal="justify" wrapText="1"/>
    </xf>
    <xf numFmtId="0" fontId="5" fillId="3" borderId="0" xfId="0" applyFont="1" applyFill="1"/>
    <xf numFmtId="0" fontId="5" fillId="3" borderId="0" xfId="0" applyFont="1" applyFill="1" applyAlignment="1">
      <alignment horizontal="center"/>
    </xf>
    <xf numFmtId="0" fontId="5" fillId="3" borderId="0" xfId="0" applyFont="1" applyFill="1" applyBorder="1" applyAlignment="1">
      <alignment horizontal="center"/>
    </xf>
    <xf numFmtId="0" fontId="5" fillId="3" borderId="0" xfId="0" applyFont="1" applyFill="1" applyAlignment="1">
      <alignment horizontal="center" wrapText="1"/>
    </xf>
    <xf numFmtId="0" fontId="6" fillId="3" borderId="0" xfId="0" applyFont="1" applyFill="1" applyAlignment="1">
      <alignment horizontal="center"/>
    </xf>
    <xf numFmtId="0" fontId="6" fillId="3" borderId="0" xfId="0" applyFont="1" applyFill="1" applyAlignment="1">
      <alignment horizontal="center" vertical="top" wrapText="1"/>
    </xf>
    <xf numFmtId="164" fontId="5" fillId="0" borderId="0" xfId="0" applyNumberFormat="1" applyFont="1" applyFill="1" applyAlignment="1">
      <alignment horizontal="right"/>
    </xf>
    <xf numFmtId="164" fontId="5" fillId="0" borderId="0" xfId="1" applyNumberFormat="1" applyFont="1" applyFill="1" applyAlignment="1">
      <alignment horizontal="right" vertical="justify"/>
    </xf>
    <xf numFmtId="164" fontId="5" fillId="0" borderId="0" xfId="0" applyNumberFormat="1" applyFont="1" applyFill="1" applyAlignment="1">
      <alignment horizontal="right" vertical="justify"/>
    </xf>
    <xf numFmtId="164" fontId="5" fillId="0" borderId="0" xfId="0" applyNumberFormat="1" applyFont="1" applyFill="1" applyBorder="1" applyAlignment="1">
      <alignment horizontal="right"/>
    </xf>
    <xf numFmtId="164" fontId="5" fillId="0" borderId="0" xfId="1" applyNumberFormat="1" applyFont="1" applyFill="1" applyBorder="1" applyAlignment="1">
      <alignment horizontal="right" wrapText="1"/>
    </xf>
    <xf numFmtId="164" fontId="5" fillId="0" borderId="0" xfId="1" applyNumberFormat="1" applyFont="1" applyFill="1" applyAlignment="1">
      <alignment horizontal="right" wrapText="1"/>
    </xf>
    <xf numFmtId="164" fontId="5" fillId="0" borderId="1" xfId="1" applyNumberFormat="1" applyFont="1" applyFill="1" applyBorder="1" applyAlignment="1">
      <alignment horizontal="right" wrapText="1"/>
    </xf>
    <xf numFmtId="164" fontId="5" fillId="0" borderId="2" xfId="0" applyNumberFormat="1" applyFont="1" applyFill="1" applyBorder="1" applyAlignment="1">
      <alignment horizontal="right"/>
    </xf>
    <xf numFmtId="164" fontId="5" fillId="0" borderId="0" xfId="1" applyNumberFormat="1" applyFont="1" applyFill="1" applyAlignment="1">
      <alignment horizontal="right" vertical="top" wrapText="1"/>
    </xf>
    <xf numFmtId="164" fontId="5" fillId="0" borderId="0" xfId="0" applyNumberFormat="1" applyFont="1" applyFill="1" applyAlignment="1">
      <alignment horizontal="right" vertical="top" wrapText="1"/>
    </xf>
    <xf numFmtId="164" fontId="5" fillId="0" borderId="0" xfId="0" applyNumberFormat="1" applyFont="1" applyFill="1" applyBorder="1" applyAlignment="1">
      <alignment horizontal="right" vertical="top" wrapText="1"/>
    </xf>
    <xf numFmtId="164" fontId="5" fillId="0" borderId="0" xfId="0" applyNumberFormat="1" applyFont="1" applyFill="1" applyAlignment="1">
      <alignment horizontal="right" vertical="top"/>
    </xf>
    <xf numFmtId="164" fontId="5" fillId="0" borderId="0" xfId="1" applyNumberFormat="1" applyFont="1" applyFill="1" applyBorder="1" applyAlignment="1">
      <alignment horizontal="right" vertical="top"/>
    </xf>
    <xf numFmtId="164" fontId="5" fillId="0" borderId="0" xfId="0" applyNumberFormat="1" applyFont="1" applyFill="1" applyBorder="1" applyAlignment="1">
      <alignment horizontal="right" vertical="top"/>
    </xf>
    <xf numFmtId="164" fontId="5" fillId="0" borderId="1" xfId="1" applyNumberFormat="1" applyFont="1" applyFill="1" applyBorder="1" applyAlignment="1">
      <alignment horizontal="right" vertical="top"/>
    </xf>
    <xf numFmtId="164" fontId="6" fillId="0" borderId="0" xfId="1" quotePrefix="1" applyNumberFormat="1" applyFont="1" applyFill="1" applyBorder="1" applyAlignment="1">
      <alignment horizontal="right" vertical="top"/>
    </xf>
    <xf numFmtId="164" fontId="6" fillId="0" borderId="0" xfId="1" applyNumberFormat="1" applyFont="1" applyFill="1" applyBorder="1" applyAlignment="1">
      <alignment horizontal="right" vertical="top"/>
    </xf>
    <xf numFmtId="164" fontId="5" fillId="0" borderId="1" xfId="1" applyNumberFormat="1" applyFont="1" applyFill="1" applyBorder="1" applyAlignment="1">
      <alignment horizontal="right"/>
    </xf>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vertical="top"/>
    </xf>
    <xf numFmtId="164" fontId="3" fillId="0" borderId="0" xfId="0" applyNumberFormat="1" applyFont="1" applyFill="1" applyAlignment="1">
      <alignment horizontal="right" vertical="top"/>
    </xf>
    <xf numFmtId="164" fontId="3" fillId="0" borderId="0" xfId="0" applyNumberFormat="1" applyFont="1" applyFill="1" applyBorder="1" applyAlignment="1">
      <alignment horizontal="right" vertical="top"/>
    </xf>
    <xf numFmtId="164" fontId="5" fillId="0" borderId="6" xfId="1" applyNumberFormat="1" applyFont="1" applyFill="1" applyBorder="1" applyAlignment="1">
      <alignment horizontal="right"/>
    </xf>
    <xf numFmtId="164" fontId="4" fillId="0" borderId="0" xfId="0" applyNumberFormat="1" applyFont="1" applyFill="1" applyAlignment="1">
      <alignment horizontal="right" wrapText="1"/>
    </xf>
    <xf numFmtId="164" fontId="5" fillId="0" borderId="0" xfId="1" applyNumberFormat="1" applyFont="1" applyBorder="1" applyAlignment="1">
      <alignment horizontal="right"/>
    </xf>
    <xf numFmtId="164" fontId="5" fillId="0" borderId="2" xfId="1" applyNumberFormat="1" applyFont="1" applyBorder="1" applyAlignment="1">
      <alignment horizontal="right"/>
    </xf>
    <xf numFmtId="164" fontId="6" fillId="0" borderId="0" xfId="1" applyNumberFormat="1" applyFont="1" applyBorder="1" applyAlignment="1">
      <alignment horizontal="right"/>
    </xf>
    <xf numFmtId="164" fontId="5" fillId="0" borderId="0" xfId="0" applyNumberFormat="1" applyFont="1" applyBorder="1" applyAlignment="1">
      <alignment horizontal="right"/>
    </xf>
    <xf numFmtId="164" fontId="5" fillId="0" borderId="0" xfId="1" applyNumberFormat="1" applyFont="1" applyAlignment="1">
      <alignment horizontal="right"/>
    </xf>
    <xf numFmtId="164" fontId="5" fillId="0" borderId="0" xfId="0" applyNumberFormat="1" applyFont="1" applyAlignment="1">
      <alignment horizontal="center"/>
    </xf>
    <xf numFmtId="164" fontId="5" fillId="0" borderId="0" xfId="0" applyNumberFormat="1" applyFont="1" applyBorder="1" applyAlignment="1">
      <alignment horizontal="center"/>
    </xf>
    <xf numFmtId="164" fontId="5" fillId="0" borderId="0" xfId="0" applyNumberFormat="1" applyFont="1" applyAlignment="1">
      <alignment horizontal="right"/>
    </xf>
    <xf numFmtId="164" fontId="5" fillId="0" borderId="0" xfId="0" applyNumberFormat="1" applyFont="1" applyBorder="1" applyAlignment="1">
      <alignment horizontal="right" vertical="center"/>
    </xf>
    <xf numFmtId="164" fontId="5" fillId="0" borderId="0" xfId="1" applyNumberFormat="1" applyFont="1" applyFill="1" applyBorder="1" applyAlignment="1"/>
    <xf numFmtId="164" fontId="6" fillId="0" borderId="0" xfId="0" quotePrefix="1" applyNumberFormat="1" applyFont="1" applyFill="1" applyBorder="1" applyAlignment="1">
      <alignment horizontal="center"/>
    </xf>
    <xf numFmtId="164" fontId="6" fillId="0" borderId="0" xfId="0" applyNumberFormat="1" applyFont="1" applyFill="1" applyBorder="1" applyAlignment="1">
      <alignment horizontal="right"/>
    </xf>
    <xf numFmtId="164" fontId="5" fillId="0" borderId="0" xfId="1" applyNumberFormat="1" applyFont="1" applyFill="1" applyAlignment="1"/>
    <xf numFmtId="164" fontId="6" fillId="0" borderId="0" xfId="0" quotePrefix="1" applyNumberFormat="1" applyFont="1" applyFill="1" applyBorder="1" applyAlignment="1">
      <alignment horizontal="right"/>
    </xf>
    <xf numFmtId="164" fontId="5" fillId="0" borderId="1" xfId="0" applyNumberFormat="1" applyFont="1" applyFill="1" applyBorder="1" applyAlignment="1">
      <alignment horizontal="right" vertical="top" wrapText="1"/>
    </xf>
    <xf numFmtId="164" fontId="6" fillId="0" borderId="0" xfId="0" applyNumberFormat="1" applyFont="1" applyFill="1" applyAlignment="1">
      <alignment horizontal="right" vertical="top" wrapText="1"/>
    </xf>
    <xf numFmtId="164" fontId="5" fillId="0" borderId="2" xfId="1" applyNumberFormat="1" applyFont="1" applyFill="1" applyBorder="1" applyAlignment="1"/>
    <xf numFmtId="164" fontId="5" fillId="0" borderId="0" xfId="0" applyNumberFormat="1" applyFont="1" applyFill="1" applyAlignment="1">
      <alignment horizontal="justify" vertical="top" wrapText="1"/>
    </xf>
    <xf numFmtId="164" fontId="5" fillId="0" borderId="1" xfId="1" applyNumberFormat="1" applyFont="1" applyFill="1" applyBorder="1" applyAlignment="1"/>
    <xf numFmtId="164" fontId="5" fillId="0" borderId="0" xfId="0" applyNumberFormat="1" applyFont="1" applyFill="1" applyBorder="1" applyAlignment="1"/>
    <xf numFmtId="164" fontId="5" fillId="0" borderId="0" xfId="1" applyNumberFormat="1" applyFont="1" applyBorder="1" applyAlignment="1">
      <alignment horizontal="center"/>
    </xf>
    <xf numFmtId="164" fontId="5" fillId="0" borderId="1" xfId="1" applyNumberFormat="1" applyFont="1" applyBorder="1" applyAlignment="1">
      <alignment horizontal="right"/>
    </xf>
    <xf numFmtId="164" fontId="6" fillId="0" borderId="2" xfId="1" applyNumberFormat="1" applyFont="1" applyFill="1" applyBorder="1" applyAlignment="1">
      <alignment horizontal="right"/>
    </xf>
    <xf numFmtId="164" fontId="5" fillId="0" borderId="0" xfId="1" applyNumberFormat="1" applyFont="1" applyFill="1" applyAlignment="1">
      <alignment horizontal="centerContinuous"/>
    </xf>
    <xf numFmtId="0" fontId="3" fillId="3" borderId="0" xfId="0" applyFont="1" applyFill="1" applyAlignment="1">
      <alignment horizontal="center"/>
    </xf>
    <xf numFmtId="0" fontId="6" fillId="3" borderId="0" xfId="0" applyFont="1" applyFill="1" applyAlignment="1">
      <alignment horizontal="center" wrapText="1"/>
    </xf>
    <xf numFmtId="0" fontId="5" fillId="3" borderId="0" xfId="0" applyFont="1" applyFill="1" applyAlignment="1">
      <alignment wrapText="1"/>
    </xf>
    <xf numFmtId="0" fontId="3" fillId="3" borderId="0" xfId="0" applyFont="1" applyFill="1" applyAlignment="1">
      <alignment horizontal="center" wrapText="1"/>
    </xf>
    <xf numFmtId="0" fontId="5" fillId="3" borderId="0" xfId="0" quotePrefix="1" applyFont="1" applyFill="1" applyAlignment="1">
      <alignment horizontal="center" vertical="top" wrapText="1"/>
    </xf>
    <xf numFmtId="0" fontId="5" fillId="3" borderId="0" xfId="0" applyFont="1" applyFill="1" applyBorder="1" applyAlignment="1">
      <alignment horizontal="center" wrapText="1"/>
    </xf>
    <xf numFmtId="0" fontId="5" fillId="3" borderId="0" xfId="0" applyFont="1" applyFill="1" applyBorder="1" applyAlignment="1">
      <alignment horizontal="center" vertical="top"/>
    </xf>
    <xf numFmtId="1" fontId="6" fillId="3" borderId="0" xfId="0" applyNumberFormat="1" applyFont="1" applyFill="1" applyBorder="1" applyAlignment="1">
      <alignment horizontal="right"/>
    </xf>
    <xf numFmtId="0" fontId="5" fillId="0" borderId="0" xfId="0" applyFont="1" applyAlignment="1">
      <alignment horizontal="left" vertical="top" wrapText="1"/>
    </xf>
    <xf numFmtId="0" fontId="7" fillId="0" borderId="0" xfId="0" applyFont="1" applyFill="1" applyAlignment="1">
      <alignment horizontal="center"/>
    </xf>
    <xf numFmtId="0" fontId="18" fillId="0" borderId="0" xfId="3" applyFont="1" applyFill="1" applyAlignment="1">
      <alignment horizontal="justify" vertical="top" wrapText="1"/>
    </xf>
    <xf numFmtId="0" fontId="12" fillId="0" borderId="0" xfId="3" applyFont="1" applyFill="1" applyAlignment="1">
      <alignment horizontal="justify" wrapText="1"/>
    </xf>
    <xf numFmtId="164" fontId="12" fillId="0" borderId="0" xfId="3" applyNumberFormat="1" applyFont="1" applyFill="1" applyAlignment="1">
      <alignment horizontal="right"/>
    </xf>
    <xf numFmtId="164" fontId="12" fillId="0" borderId="1" xfId="3" applyNumberFormat="1" applyFont="1" applyFill="1" applyBorder="1" applyAlignment="1">
      <alignment horizontal="right"/>
    </xf>
    <xf numFmtId="0" fontId="24" fillId="0" borderId="0" xfId="0" applyFont="1" applyFill="1" applyAlignment="1">
      <alignment vertical="top" wrapText="1"/>
    </xf>
    <xf numFmtId="0" fontId="3" fillId="0" borderId="0" xfId="0" applyFont="1" applyAlignment="1">
      <alignment horizontal="center"/>
    </xf>
    <xf numFmtId="0" fontId="24" fillId="0" borderId="1" xfId="0" applyFont="1" applyFill="1" applyBorder="1" applyAlignment="1">
      <alignment vertical="top" wrapText="1"/>
    </xf>
    <xf numFmtId="0" fontId="5" fillId="0" borderId="0" xfId="2" applyFont="1" applyFill="1" applyBorder="1" applyAlignment="1" applyProtection="1">
      <alignment horizontal="justify" vertical="top" wrapText="1"/>
    </xf>
    <xf numFmtId="165" fontId="5" fillId="0" borderId="0" xfId="0" applyNumberFormat="1" applyFont="1"/>
    <xf numFmtId="165" fontId="5" fillId="0" borderId="2" xfId="0" applyNumberFormat="1" applyFont="1" applyBorder="1"/>
    <xf numFmtId="0" fontId="5" fillId="0" borderId="0" xfId="0" applyFont="1" applyBorder="1" applyAlignment="1">
      <alignment vertical="top" wrapText="1"/>
    </xf>
    <xf numFmtId="0" fontId="6" fillId="0" borderId="12" xfId="0" applyFont="1" applyBorder="1"/>
    <xf numFmtId="0" fontId="12" fillId="0" borderId="0" xfId="3" applyFont="1" applyAlignment="1">
      <alignment vertical="top" wrapText="1"/>
    </xf>
    <xf numFmtId="0" fontId="21" fillId="0" borderId="0" xfId="0" applyFont="1" applyAlignment="1">
      <alignment horizontal="center"/>
    </xf>
    <xf numFmtId="166" fontId="3" fillId="0" borderId="0" xfId="0" applyNumberFormat="1" applyFont="1" applyBorder="1" applyAlignment="1">
      <alignment horizontal="right"/>
    </xf>
    <xf numFmtId="0" fontId="12" fillId="0" borderId="0" xfId="3" applyFont="1" applyBorder="1">
      <alignment horizontal="justify" vertical="top" wrapText="1"/>
    </xf>
    <xf numFmtId="0" fontId="22" fillId="0" borderId="0" xfId="0" applyFont="1" applyFill="1" applyAlignment="1">
      <alignment horizontal="left"/>
    </xf>
    <xf numFmtId="0" fontId="9" fillId="0" borderId="1" xfId="0" applyFont="1" applyFill="1" applyBorder="1" applyAlignment="1">
      <alignment horizontal="left"/>
    </xf>
    <xf numFmtId="0" fontId="9" fillId="0" borderId="0" xfId="0" applyFont="1" applyFill="1" applyAlignment="1">
      <alignment horizontal="left"/>
    </xf>
    <xf numFmtId="0" fontId="3" fillId="0" borderId="0" xfId="0" applyFont="1" applyFill="1" applyBorder="1" applyAlignment="1">
      <alignment horizontal="right"/>
    </xf>
    <xf numFmtId="41" fontId="3" fillId="0" borderId="0" xfId="0" applyNumberFormat="1" applyFont="1" applyFill="1"/>
    <xf numFmtId="164" fontId="3" fillId="0" borderId="0" xfId="0" applyNumberFormat="1" applyFont="1" applyFill="1"/>
    <xf numFmtId="0" fontId="3" fillId="3" borderId="0" xfId="0" applyFont="1" applyFill="1" applyBorder="1" applyAlignment="1">
      <alignment horizontal="center"/>
    </xf>
    <xf numFmtId="0" fontId="36" fillId="0" borderId="0" xfId="2" applyFont="1" applyFill="1" applyBorder="1" applyAlignment="1" applyProtection="1">
      <alignment horizontal="left"/>
    </xf>
    <xf numFmtId="164" fontId="3" fillId="0" borderId="0" xfId="0" applyNumberFormat="1" applyFont="1" applyFill="1" applyBorder="1" applyAlignment="1">
      <alignment horizontal="right"/>
    </xf>
    <xf numFmtId="165" fontId="3" fillId="0" borderId="0" xfId="0" applyNumberFormat="1" applyFont="1" applyFill="1"/>
    <xf numFmtId="0" fontId="3" fillId="3" borderId="0" xfId="0" applyFont="1" applyFill="1" applyBorder="1" applyAlignment="1">
      <alignment horizontal="center" wrapText="1"/>
    </xf>
    <xf numFmtId="0" fontId="37" fillId="0" borderId="0" xfId="0" applyFont="1"/>
    <xf numFmtId="38" fontId="7" fillId="0" borderId="0" xfId="0" applyNumberFormat="1" applyFont="1" applyFill="1"/>
    <xf numFmtId="0" fontId="35" fillId="0" borderId="0" xfId="0" applyFont="1" applyAlignment="1">
      <alignment horizontal="center" wrapText="1"/>
    </xf>
    <xf numFmtId="0" fontId="3" fillId="0" borderId="0" xfId="0" applyFont="1" applyAlignment="1">
      <alignment vertical="top"/>
    </xf>
    <xf numFmtId="0" fontId="4" fillId="0" borderId="7" xfId="0" applyFont="1" applyBorder="1" applyAlignment="1">
      <alignment horizontal="center" vertical="top"/>
    </xf>
    <xf numFmtId="0" fontId="3" fillId="0" borderId="7" xfId="0" applyFont="1" applyBorder="1" applyAlignment="1">
      <alignment vertical="top"/>
    </xf>
    <xf numFmtId="2" fontId="38" fillId="0" borderId="0" xfId="0" applyNumberFormat="1" applyFont="1" applyAlignment="1">
      <alignment vertical="top" wrapText="1"/>
    </xf>
    <xf numFmtId="0" fontId="38" fillId="0" borderId="0" xfId="0" applyFont="1" applyAlignment="1">
      <alignment vertical="top" wrapText="1"/>
    </xf>
    <xf numFmtId="0" fontId="39" fillId="0" borderId="0" xfId="0" applyFont="1" applyAlignment="1">
      <alignment vertical="top" wrapText="1"/>
    </xf>
    <xf numFmtId="0" fontId="38" fillId="0" borderId="0" xfId="0" applyFont="1"/>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5" borderId="3" xfId="0" applyFont="1" applyFill="1" applyBorder="1" applyAlignment="1">
      <alignment horizontal="centerContinuous" vertical="top" wrapText="1"/>
    </xf>
    <xf numFmtId="0" fontId="45" fillId="5" borderId="4" xfId="0" applyFont="1" applyFill="1" applyBorder="1" applyAlignment="1">
      <alignment horizontal="centerContinuous" vertical="top" wrapText="1"/>
    </xf>
    <xf numFmtId="0" fontId="45" fillId="5" borderId="5" xfId="0" applyFont="1" applyFill="1" applyBorder="1" applyAlignment="1">
      <alignment horizontal="centerContinuous" vertical="top" wrapText="1"/>
    </xf>
    <xf numFmtId="0" fontId="48" fillId="0" borderId="0" xfId="0" applyFont="1" applyAlignment="1">
      <alignment vertical="top" wrapText="1"/>
    </xf>
    <xf numFmtId="0" fontId="20" fillId="0" borderId="0" xfId="0" applyFont="1" applyAlignment="1">
      <alignment vertical="top"/>
    </xf>
    <xf numFmtId="0" fontId="25" fillId="0" borderId="0" xfId="0" applyFont="1" applyBorder="1" applyAlignment="1">
      <alignment horizontal="left" wrapText="1"/>
    </xf>
    <xf numFmtId="0" fontId="25" fillId="0" borderId="0" xfId="0" quotePrefix="1" applyFont="1" applyBorder="1" applyAlignment="1">
      <alignment horizontal="left" wrapText="1"/>
    </xf>
    <xf numFmtId="0" fontId="25" fillId="0" borderId="0" xfId="0" quotePrefix="1" applyFont="1" applyBorder="1" applyAlignment="1">
      <alignment horizontal="justify" wrapText="1"/>
    </xf>
    <xf numFmtId="0" fontId="25" fillId="0" borderId="0" xfId="0" quotePrefix="1" applyFont="1" applyFill="1" applyBorder="1" applyAlignment="1">
      <alignment horizontal="justify" wrapText="1"/>
    </xf>
    <xf numFmtId="0" fontId="20" fillId="0" borderId="0" xfId="0" applyFont="1" applyFill="1" applyBorder="1" applyAlignment="1">
      <alignment horizontal="right" wrapText="1"/>
    </xf>
    <xf numFmtId="0" fontId="20" fillId="0" borderId="0" xfId="0" applyFont="1" applyFill="1"/>
    <xf numFmtId="0" fontId="8" fillId="0" borderId="0" xfId="0" applyFont="1" applyFill="1" applyAlignment="1">
      <alignment vertical="top" wrapText="1"/>
    </xf>
    <xf numFmtId="0" fontId="13" fillId="0" borderId="0" xfId="0" applyFont="1" applyFill="1" applyAlignment="1">
      <alignment vertical="top" wrapText="1"/>
    </xf>
    <xf numFmtId="0" fontId="14" fillId="0" borderId="0" xfId="0" applyFont="1" applyBorder="1" applyAlignment="1">
      <alignment horizontal="left" vertical="top"/>
    </xf>
    <xf numFmtId="0" fontId="24" fillId="0" borderId="0" xfId="0" applyFont="1" applyFill="1" applyBorder="1" applyAlignment="1">
      <alignment horizontal="center" vertical="top" wrapText="1"/>
    </xf>
    <xf numFmtId="0" fontId="21" fillId="0" borderId="0" xfId="0" applyFont="1" applyBorder="1" applyAlignment="1">
      <alignment horizontal="center"/>
    </xf>
    <xf numFmtId="0" fontId="35" fillId="0" borderId="0" xfId="0" applyFont="1" applyAlignment="1">
      <alignment horizontal="center"/>
    </xf>
    <xf numFmtId="0" fontId="35" fillId="0" borderId="0" xfId="0" applyFont="1" applyBorder="1" applyAlignment="1">
      <alignment horizontal="center"/>
    </xf>
    <xf numFmtId="0" fontId="32" fillId="0" borderId="0" xfId="0" applyFont="1" applyFill="1" applyBorder="1" applyAlignment="1">
      <alignment horizontal="center" vertical="top" wrapText="1"/>
    </xf>
    <xf numFmtId="0" fontId="32" fillId="0" borderId="0" xfId="0" applyFont="1" applyFill="1" applyAlignment="1">
      <alignment horizontal="center" vertical="top" wrapText="1"/>
    </xf>
    <xf numFmtId="1" fontId="32" fillId="0" borderId="0" xfId="0" applyNumberFormat="1" applyFont="1" applyFill="1" applyBorder="1" applyAlignment="1">
      <alignment horizontal="center"/>
    </xf>
    <xf numFmtId="0" fontId="32" fillId="0" borderId="0" xfId="0" quotePrefix="1" applyFont="1" applyFill="1" applyBorder="1" applyAlignment="1">
      <alignment horizontal="center"/>
    </xf>
    <xf numFmtId="0" fontId="7" fillId="0" borderId="0" xfId="0" applyFont="1" applyFill="1" applyBorder="1" applyAlignment="1">
      <alignment horizontal="center" vertical="top" wrapText="1"/>
    </xf>
    <xf numFmtId="1" fontId="7" fillId="0" borderId="0" xfId="0" applyNumberFormat="1" applyFont="1" applyFill="1" applyBorder="1" applyAlignment="1">
      <alignment horizontal="center"/>
    </xf>
    <xf numFmtId="1" fontId="32" fillId="0" borderId="0" xfId="0" applyNumberFormat="1" applyFont="1" applyFill="1" applyBorder="1" applyAlignment="1">
      <alignment horizontal="center" vertical="top" wrapText="1"/>
    </xf>
    <xf numFmtId="0" fontId="7" fillId="0" borderId="0" xfId="0" applyFont="1" applyFill="1" applyAlignment="1">
      <alignment horizontal="center" vertical="top"/>
    </xf>
    <xf numFmtId="166" fontId="7" fillId="0" borderId="0" xfId="1" applyNumberFormat="1" applyFont="1" applyFill="1" applyBorder="1" applyAlignment="1">
      <alignment horizontal="center" vertical="top"/>
    </xf>
    <xf numFmtId="1" fontId="32" fillId="0" borderId="0" xfId="0" applyNumberFormat="1" applyFont="1" applyFill="1" applyBorder="1" applyAlignment="1">
      <alignment horizontal="center" vertical="top"/>
    </xf>
    <xf numFmtId="0" fontId="50" fillId="0" borderId="0" xfId="0" applyFont="1" applyAlignment="1">
      <alignment wrapText="1"/>
    </xf>
    <xf numFmtId="164" fontId="6" fillId="0" borderId="2" xfId="1" applyNumberFormat="1" applyFont="1" applyFill="1" applyBorder="1" applyAlignment="1">
      <alignment horizontal="right" vertical="justify"/>
    </xf>
    <xf numFmtId="166" fontId="6" fillId="0" borderId="0" xfId="1" applyNumberFormat="1" applyFont="1" applyFill="1" applyBorder="1" applyAlignment="1">
      <alignment horizontal="right" vertical="justify"/>
    </xf>
    <xf numFmtId="164" fontId="6" fillId="0" borderId="2" xfId="1" applyNumberFormat="1" applyFont="1" applyFill="1" applyBorder="1"/>
    <xf numFmtId="164" fontId="6" fillId="0" borderId="0" xfId="1" applyNumberFormat="1" applyFont="1" applyFill="1" applyBorder="1" applyAlignment="1">
      <alignment vertical="top" wrapText="1"/>
    </xf>
    <xf numFmtId="164" fontId="6" fillId="0" borderId="1" xfId="1" applyNumberFormat="1" applyFont="1" applyFill="1" applyBorder="1" applyAlignment="1">
      <alignment vertical="top" wrapText="1"/>
    </xf>
    <xf numFmtId="164" fontId="6" fillId="0" borderId="2" xfId="1" applyNumberFormat="1" applyFont="1" applyBorder="1" applyAlignment="1">
      <alignment horizontal="right"/>
    </xf>
    <xf numFmtId="164" fontId="6" fillId="0" borderId="0" xfId="1" applyNumberFormat="1" applyFont="1" applyAlignment="1">
      <alignment horizontal="right"/>
    </xf>
    <xf numFmtId="164" fontId="6" fillId="0" borderId="2" xfId="0" applyNumberFormat="1" applyFont="1" applyBorder="1" applyAlignment="1">
      <alignment horizontal="right"/>
    </xf>
    <xf numFmtId="166" fontId="6" fillId="0" borderId="2" xfId="0" applyNumberFormat="1" applyFont="1" applyFill="1" applyBorder="1" applyAlignment="1">
      <alignment horizontal="right"/>
    </xf>
    <xf numFmtId="0" fontId="4" fillId="0" borderId="0" xfId="0" applyFont="1" applyFill="1" applyBorder="1"/>
    <xf numFmtId="164" fontId="6" fillId="0" borderId="2" xfId="0" applyNumberFormat="1" applyFont="1" applyFill="1" applyBorder="1" applyAlignment="1">
      <alignment horizontal="right" wrapText="1"/>
    </xf>
    <xf numFmtId="164" fontId="6" fillId="0" borderId="0" xfId="1" applyNumberFormat="1" applyFont="1" applyFill="1" applyBorder="1" applyAlignment="1">
      <alignment horizontal="right" wrapText="1"/>
    </xf>
    <xf numFmtId="164" fontId="6" fillId="0" borderId="2" xfId="1" applyNumberFormat="1" applyFont="1" applyFill="1" applyBorder="1" applyAlignment="1">
      <alignment horizontal="right" wrapText="1"/>
    </xf>
    <xf numFmtId="164" fontId="6" fillId="0" borderId="0" xfId="0" applyNumberFormat="1" applyFont="1" applyFill="1" applyBorder="1" applyAlignment="1">
      <alignment horizontal="right" wrapText="1"/>
    </xf>
    <xf numFmtId="0" fontId="4" fillId="0" borderId="0" xfId="0" applyFont="1" applyFill="1"/>
    <xf numFmtId="164" fontId="6" fillId="0" borderId="2" xfId="0" applyNumberFormat="1" applyFont="1" applyFill="1" applyBorder="1" applyAlignment="1">
      <alignment horizontal="right"/>
    </xf>
    <xf numFmtId="164" fontId="6" fillId="0" borderId="6" xfId="1" applyNumberFormat="1" applyFont="1" applyFill="1" applyBorder="1" applyAlignment="1">
      <alignment horizontal="right" vertical="top"/>
    </xf>
    <xf numFmtId="164" fontId="6" fillId="0" borderId="2" xfId="1" applyNumberFormat="1" applyFont="1" applyFill="1" applyBorder="1" applyAlignment="1">
      <alignment horizontal="right" vertical="top"/>
    </xf>
    <xf numFmtId="164" fontId="6" fillId="0" borderId="2" xfId="0" applyNumberFormat="1" applyFont="1" applyFill="1" applyBorder="1" applyAlignment="1">
      <alignment horizontal="right" vertical="top"/>
    </xf>
    <xf numFmtId="164" fontId="6" fillId="0" borderId="0" xfId="0" applyNumberFormat="1" applyFont="1" applyFill="1" applyBorder="1" applyAlignment="1">
      <alignment horizontal="right" vertical="top"/>
    </xf>
    <xf numFmtId="164" fontId="6" fillId="0" borderId="1" xfId="1" applyNumberFormat="1" applyFont="1" applyFill="1" applyBorder="1" applyAlignment="1">
      <alignment horizontal="right" vertical="top"/>
    </xf>
    <xf numFmtId="164" fontId="6"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164" fontId="4" fillId="0" borderId="0" xfId="0" applyNumberFormat="1" applyFont="1" applyFill="1" applyBorder="1" applyAlignment="1">
      <alignment horizontal="right" vertical="top"/>
    </xf>
    <xf numFmtId="164" fontId="6" fillId="0" borderId="0" xfId="0" applyNumberFormat="1" applyFont="1" applyFill="1" applyAlignment="1">
      <alignment horizontal="right"/>
    </xf>
    <xf numFmtId="164" fontId="4" fillId="0" borderId="0" xfId="0" applyNumberFormat="1" applyFont="1" applyFill="1"/>
    <xf numFmtId="164" fontId="19" fillId="0" borderId="2" xfId="0" applyNumberFormat="1" applyFont="1" applyFill="1" applyBorder="1" applyAlignment="1">
      <alignment horizontal="right" vertical="center"/>
    </xf>
    <xf numFmtId="164" fontId="6" fillId="0" borderId="2" xfId="0" applyNumberFormat="1" applyFont="1" applyFill="1" applyBorder="1" applyAlignment="1">
      <alignment horizontal="right" vertical="top" wrapText="1"/>
    </xf>
    <xf numFmtId="164" fontId="6" fillId="0" borderId="2" xfId="1" applyNumberFormat="1" applyFont="1" applyFill="1" applyBorder="1" applyAlignment="1"/>
    <xf numFmtId="164" fontId="6" fillId="0" borderId="0" xfId="1" applyNumberFormat="1" applyFont="1" applyFill="1" applyBorder="1" applyAlignment="1"/>
    <xf numFmtId="164" fontId="6" fillId="0" borderId="2" xfId="0" applyNumberFormat="1" applyFont="1" applyFill="1" applyBorder="1"/>
    <xf numFmtId="164" fontId="6" fillId="0" borderId="0" xfId="0" applyNumberFormat="1" applyFont="1" applyFill="1" applyBorder="1" applyAlignment="1"/>
    <xf numFmtId="0" fontId="3" fillId="0" borderId="0" xfId="0" applyFont="1" applyFill="1" applyAlignment="1">
      <alignment wrapText="1"/>
    </xf>
    <xf numFmtId="0" fontId="9" fillId="0" borderId="1" xfId="0" quotePrefix="1" applyFont="1" applyBorder="1" applyAlignment="1">
      <alignment horizontal="left" wrapText="1"/>
    </xf>
    <xf numFmtId="0" fontId="16" fillId="0" borderId="0" xfId="0" applyFont="1" applyFill="1" applyAlignment="1">
      <alignment wrapText="1"/>
    </xf>
    <xf numFmtId="0" fontId="10" fillId="0" borderId="0" xfId="0" applyFont="1" applyFill="1" applyBorder="1" applyAlignment="1">
      <alignment wrapText="1"/>
    </xf>
    <xf numFmtId="0" fontId="3" fillId="0" borderId="0" xfId="0" applyFont="1" applyFill="1" applyBorder="1" applyAlignment="1">
      <alignment wrapText="1"/>
    </xf>
    <xf numFmtId="0" fontId="13" fillId="0" borderId="0" xfId="0" applyFont="1" applyFill="1" applyBorder="1" applyAlignment="1">
      <alignment wrapText="1"/>
    </xf>
    <xf numFmtId="0" fontId="5" fillId="0" borderId="0" xfId="0" applyFont="1" applyFill="1" applyAlignment="1">
      <alignment horizontal="justify"/>
    </xf>
    <xf numFmtId="0" fontId="13" fillId="0" borderId="0" xfId="0" applyFont="1" applyFill="1" applyAlignment="1">
      <alignment horizontal="justify"/>
    </xf>
    <xf numFmtId="0" fontId="9" fillId="3" borderId="0" xfId="0" quotePrefix="1" applyFont="1" applyFill="1" applyBorder="1" applyAlignment="1">
      <alignment horizontal="center"/>
    </xf>
    <xf numFmtId="0" fontId="16" fillId="3" borderId="0" xfId="0" applyFont="1" applyFill="1" applyAlignment="1">
      <alignment horizontal="center"/>
    </xf>
    <xf numFmtId="0" fontId="0" fillId="3" borderId="0" xfId="0" applyFill="1"/>
    <xf numFmtId="43" fontId="6" fillId="0" borderId="16" xfId="5" applyNumberFormat="1" applyFont="1" applyFill="1" applyBorder="1"/>
    <xf numFmtId="0" fontId="13" fillId="0" borderId="0" xfId="5" applyFont="1" applyFill="1" applyBorder="1"/>
    <xf numFmtId="0" fontId="0" fillId="0" borderId="0" xfId="0" applyFill="1"/>
    <xf numFmtId="0" fontId="6" fillId="3" borderId="0" xfId="0" applyFont="1" applyFill="1" applyAlignment="1">
      <alignment horizontal="left"/>
    </xf>
    <xf numFmtId="0" fontId="0" fillId="0" borderId="1" xfId="0" applyBorder="1"/>
    <xf numFmtId="0" fontId="0" fillId="0" borderId="13" xfId="0" applyBorder="1"/>
    <xf numFmtId="0" fontId="0" fillId="0" borderId="15" xfId="0" applyBorder="1"/>
    <xf numFmtId="0" fontId="0" fillId="0" borderId="12" xfId="0" applyBorder="1"/>
    <xf numFmtId="164" fontId="4" fillId="0" borderId="0" xfId="1" applyNumberFormat="1" applyFont="1" applyFill="1" applyAlignment="1">
      <alignment horizontal="right"/>
    </xf>
    <xf numFmtId="164" fontId="5" fillId="0" borderId="6" xfId="1" applyNumberFormat="1" applyFont="1" applyFill="1" applyBorder="1"/>
    <xf numFmtId="164" fontId="6" fillId="0" borderId="1" xfId="1" applyNumberFormat="1" applyFont="1" applyFill="1" applyBorder="1" applyAlignment="1">
      <alignment horizontal="right"/>
    </xf>
    <xf numFmtId="164" fontId="5" fillId="0" borderId="1" xfId="1" applyNumberFormat="1" applyFont="1" applyFill="1" applyBorder="1"/>
    <xf numFmtId="43" fontId="5" fillId="0" borderId="0" xfId="1" applyNumberFormat="1" applyFont="1" applyFill="1" applyBorder="1"/>
    <xf numFmtId="164" fontId="3" fillId="0" borderId="0" xfId="1" applyNumberFormat="1" applyFont="1" applyFill="1" applyBorder="1" applyAlignment="1">
      <alignment horizontal="right"/>
    </xf>
    <xf numFmtId="0" fontId="5" fillId="0" borderId="0" xfId="5" applyFont="1" applyFill="1"/>
    <xf numFmtId="0" fontId="24" fillId="0" borderId="0" xfId="0" applyFont="1" applyFill="1" applyBorder="1" applyAlignment="1">
      <alignment vertical="top" wrapText="1"/>
    </xf>
    <xf numFmtId="164" fontId="12" fillId="0" borderId="0" xfId="1" applyNumberFormat="1" applyFont="1" applyFill="1" applyBorder="1" applyAlignment="1">
      <alignment horizontal="right" vertical="top" wrapText="1"/>
    </xf>
    <xf numFmtId="0" fontId="6" fillId="0" borderId="0" xfId="5" applyFont="1" applyFill="1"/>
    <xf numFmtId="0" fontId="52" fillId="0" borderId="0" xfId="5" applyFill="1"/>
    <xf numFmtId="0" fontId="13" fillId="0" borderId="0" xfId="5" applyFont="1" applyFill="1"/>
    <xf numFmtId="0" fontId="5" fillId="0" borderId="7" xfId="5" applyFont="1" applyFill="1" applyBorder="1"/>
    <xf numFmtId="0" fontId="52" fillId="0" borderId="0" xfId="5" applyFill="1" applyBorder="1"/>
    <xf numFmtId="0" fontId="7" fillId="0" borderId="0" xfId="5" applyFont="1" applyFill="1"/>
    <xf numFmtId="0" fontId="5" fillId="0" borderId="17" xfId="5" applyFont="1" applyFill="1" applyBorder="1"/>
    <xf numFmtId="0" fontId="5" fillId="0" borderId="13" xfId="5" applyFont="1" applyFill="1" applyBorder="1"/>
    <xf numFmtId="43" fontId="5" fillId="0" borderId="13" xfId="5" applyNumberFormat="1" applyFont="1" applyFill="1" applyBorder="1"/>
    <xf numFmtId="43" fontId="5" fillId="0" borderId="0" xfId="5" applyNumberFormat="1" applyFont="1" applyFill="1"/>
    <xf numFmtId="43" fontId="5" fillId="0" borderId="17" xfId="5" applyNumberFormat="1" applyFont="1" applyFill="1" applyBorder="1"/>
    <xf numFmtId="43" fontId="5" fillId="0" borderId="1" xfId="5" applyNumberFormat="1" applyFont="1" applyFill="1" applyBorder="1"/>
    <xf numFmtId="0" fontId="5" fillId="0" borderId="0" xfId="5" applyFont="1" applyFill="1" applyBorder="1"/>
    <xf numFmtId="0" fontId="6" fillId="0" borderId="19" xfId="5" applyFont="1" applyFill="1" applyBorder="1"/>
    <xf numFmtId="0" fontId="6" fillId="0" borderId="11" xfId="5" applyFont="1" applyFill="1" applyBorder="1"/>
    <xf numFmtId="0" fontId="6" fillId="0" borderId="6" xfId="5" applyFont="1" applyFill="1" applyBorder="1"/>
    <xf numFmtId="43" fontId="6" fillId="0" borderId="17" xfId="5" applyNumberFormat="1" applyFont="1" applyFill="1" applyBorder="1"/>
    <xf numFmtId="43" fontId="6" fillId="0" borderId="15" xfId="5" applyNumberFormat="1" applyFont="1" applyFill="1" applyBorder="1"/>
    <xf numFmtId="0" fontId="5" fillId="0" borderId="1" xfId="5" applyFont="1" applyFill="1" applyBorder="1"/>
    <xf numFmtId="0" fontId="6" fillId="0" borderId="16" xfId="5" applyFont="1" applyFill="1" applyBorder="1"/>
    <xf numFmtId="0" fontId="7" fillId="0" borderId="0" xfId="0" applyFont="1"/>
    <xf numFmtId="14" fontId="13" fillId="0" borderId="0" xfId="0" applyNumberFormat="1" applyFont="1" applyFill="1"/>
    <xf numFmtId="0" fontId="6" fillId="5" borderId="0" xfId="0" applyFont="1" applyFill="1"/>
    <xf numFmtId="1" fontId="6" fillId="5" borderId="0" xfId="0" applyNumberFormat="1" applyFont="1" applyFill="1" applyAlignment="1">
      <alignment horizontal="center"/>
    </xf>
    <xf numFmtId="0" fontId="6" fillId="5" borderId="0" xfId="0" applyFont="1" applyFill="1" applyAlignment="1">
      <alignment horizontal="center"/>
    </xf>
    <xf numFmtId="0" fontId="5" fillId="5" borderId="0" xfId="0" applyFont="1" applyFill="1"/>
    <xf numFmtId="0" fontId="5" fillId="5" borderId="0" xfId="0" applyFont="1" applyFill="1" applyBorder="1"/>
    <xf numFmtId="165" fontId="5" fillId="0" borderId="0" xfId="1" applyNumberFormat="1" applyFont="1" applyFill="1"/>
    <xf numFmtId="1" fontId="6" fillId="5" borderId="0" xfId="0" applyNumberFormat="1" applyFont="1" applyFill="1" applyBorder="1" applyAlignment="1">
      <alignment horizontal="center"/>
    </xf>
    <xf numFmtId="165" fontId="5" fillId="5" borderId="0" xfId="0" applyNumberFormat="1" applyFont="1" applyFill="1"/>
    <xf numFmtId="0" fontId="6" fillId="5" borderId="0" xfId="0" applyFont="1" applyFill="1" applyBorder="1"/>
    <xf numFmtId="165" fontId="6" fillId="5" borderId="2" xfId="0" applyNumberFormat="1" applyFont="1" applyFill="1" applyBorder="1"/>
    <xf numFmtId="0" fontId="55" fillId="0" borderId="0" xfId="0" applyFont="1"/>
    <xf numFmtId="37" fontId="5" fillId="0" borderId="2" xfId="1" applyNumberFormat="1" applyFont="1" applyFill="1" applyBorder="1" applyAlignment="1">
      <alignment horizontal="right"/>
    </xf>
    <xf numFmtId="0" fontId="28" fillId="0" borderId="0" xfId="0" applyFont="1" applyFill="1"/>
    <xf numFmtId="0" fontId="3" fillId="0" borderId="0" xfId="0" applyFont="1" applyFill="1" applyAlignment="1"/>
    <xf numFmtId="0" fontId="14" fillId="0" borderId="1" xfId="0" quotePrefix="1" applyFont="1" applyBorder="1" applyAlignment="1">
      <alignment horizontal="left"/>
    </xf>
    <xf numFmtId="0" fontId="50" fillId="0" borderId="0" xfId="0" applyFont="1"/>
    <xf numFmtId="164" fontId="3" fillId="0" borderId="0" xfId="0" applyNumberFormat="1" applyFont="1"/>
    <xf numFmtId="0" fontId="6" fillId="0" borderId="0" xfId="0" applyFont="1" applyFill="1" applyAlignment="1">
      <alignment horizontal="justify" vertical="top" wrapText="1"/>
    </xf>
    <xf numFmtId="0" fontId="5" fillId="0" borderId="0" xfId="0" applyFont="1" applyFill="1" applyAlignment="1">
      <alignment vertical="top" wrapText="1"/>
    </xf>
    <xf numFmtId="0" fontId="5" fillId="0" borderId="0" xfId="0" applyFont="1" applyFill="1" applyAlignment="1">
      <alignment horizontal="left" vertical="top"/>
    </xf>
    <xf numFmtId="0" fontId="4" fillId="0" borderId="0" xfId="0" applyFont="1" applyFill="1" applyAlignment="1">
      <alignment vertical="top"/>
    </xf>
    <xf numFmtId="49" fontId="5" fillId="6" borderId="0" xfId="0" applyNumberFormat="1" applyFont="1" applyFill="1" applyAlignment="1">
      <alignment vertical="top"/>
    </xf>
    <xf numFmtId="49" fontId="5" fillId="6" borderId="0" xfId="0" applyNumberFormat="1" applyFont="1" applyFill="1" applyAlignment="1">
      <alignment vertical="top" wrapText="1"/>
    </xf>
    <xf numFmtId="164" fontId="56" fillId="0" borderId="0" xfId="0" applyNumberFormat="1" applyFont="1" applyFill="1" applyBorder="1" applyAlignment="1">
      <alignment horizontal="right"/>
    </xf>
    <xf numFmtId="0" fontId="56" fillId="0" borderId="0" xfId="0" applyFont="1" applyFill="1"/>
    <xf numFmtId="1" fontId="6" fillId="0" borderId="0" xfId="0" applyNumberFormat="1" applyFont="1" applyFill="1" applyBorder="1" applyAlignment="1">
      <alignment horizontal="left"/>
    </xf>
    <xf numFmtId="37" fontId="5" fillId="0" borderId="0" xfId="1" applyNumberFormat="1" applyFont="1" applyFill="1" applyBorder="1" applyAlignment="1">
      <alignment horizontal="center"/>
    </xf>
    <xf numFmtId="0" fontId="5" fillId="6" borderId="0" xfId="0" applyFont="1" applyFill="1"/>
    <xf numFmtId="0" fontId="5" fillId="3" borderId="0" xfId="0" applyFont="1" applyFill="1" applyAlignment="1">
      <alignment horizontal="center"/>
    </xf>
    <xf numFmtId="0" fontId="5" fillId="3" borderId="0" xfId="0" applyFont="1" applyFill="1" applyAlignment="1">
      <alignment horizontal="center" vertical="top" wrapText="1"/>
    </xf>
    <xf numFmtId="0" fontId="5" fillId="3" borderId="0" xfId="0" applyFont="1" applyFill="1" applyAlignment="1">
      <alignment horizontal="center" wrapText="1"/>
    </xf>
    <xf numFmtId="0" fontId="5" fillId="3" borderId="0" xfId="0" applyFont="1" applyFill="1" applyAlignment="1">
      <alignment horizontal="center" wrapText="1"/>
    </xf>
    <xf numFmtId="0" fontId="5" fillId="3" borderId="0" xfId="0" applyFont="1" applyFill="1" applyAlignment="1">
      <alignment horizontal="center" wrapText="1"/>
    </xf>
    <xf numFmtId="0" fontId="5" fillId="3" borderId="0" xfId="0" applyFont="1" applyFill="1" applyAlignment="1">
      <alignment horizontal="center"/>
    </xf>
    <xf numFmtId="0" fontId="3"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center" vertical="top" wrapText="1"/>
    </xf>
    <xf numFmtId="0" fontId="5" fillId="3" borderId="0" xfId="0" applyFont="1" applyFill="1"/>
    <xf numFmtId="0" fontId="5" fillId="3" borderId="0" xfId="0" applyFont="1" applyFill="1" applyAlignment="1">
      <alignment horizontal="center"/>
    </xf>
    <xf numFmtId="0" fontId="5" fillId="3" borderId="0" xfId="0" applyFont="1" applyFill="1" applyAlignment="1">
      <alignment horizontal="center"/>
    </xf>
    <xf numFmtId="0" fontId="3" fillId="3" borderId="0" xfId="0" applyFont="1" applyFill="1"/>
    <xf numFmtId="0" fontId="5" fillId="0" borderId="0" xfId="0" applyFont="1" applyFill="1"/>
    <xf numFmtId="0" fontId="7" fillId="3" borderId="6" xfId="0" applyFont="1" applyFill="1" applyBorder="1"/>
    <xf numFmtId="0" fontId="32" fillId="3" borderId="6" xfId="0" applyFont="1" applyFill="1" applyBorder="1"/>
    <xf numFmtId="0" fontId="0" fillId="0" borderId="0" xfId="0"/>
    <xf numFmtId="0" fontId="32" fillId="3" borderId="0" xfId="0" applyFont="1" applyFill="1" applyAlignment="1">
      <alignment horizontal="justify" wrapText="1"/>
    </xf>
    <xf numFmtId="0" fontId="32" fillId="3" borderId="0" xfId="0" applyFont="1" applyFill="1" applyAlignment="1">
      <alignment horizontal="center"/>
    </xf>
    <xf numFmtId="0" fontId="7" fillId="3" borderId="0" xfId="0" applyFont="1" applyFill="1" applyAlignment="1">
      <alignment horizontal="center" vertical="top"/>
    </xf>
    <xf numFmtId="0" fontId="5" fillId="3" borderId="0" xfId="0" applyFont="1" applyFill="1" applyAlignment="1">
      <alignment horizontal="center" vertical="top"/>
    </xf>
    <xf numFmtId="0" fontId="5" fillId="3" borderId="0" xfId="0" applyFont="1" applyFill="1" applyAlignment="1">
      <alignment horizontal="center"/>
    </xf>
    <xf numFmtId="0" fontId="5" fillId="3" borderId="0" xfId="0" applyFont="1" applyFill="1"/>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168" fontId="5" fillId="3" borderId="0" xfId="0" applyNumberFormat="1" applyFont="1" applyFill="1" applyAlignment="1">
      <alignment horizontal="center" vertical="top" wrapText="1"/>
    </xf>
    <xf numFmtId="164" fontId="6" fillId="0" borderId="0" xfId="0" applyNumberFormat="1" applyFont="1"/>
    <xf numFmtId="164" fontId="13" fillId="0" borderId="0" xfId="0" applyNumberFormat="1" applyFont="1" applyFill="1" applyAlignment="1">
      <alignment horizontal="justify" vertical="top" wrapText="1"/>
    </xf>
    <xf numFmtId="0" fontId="59" fillId="0" borderId="0" xfId="0" applyFont="1" applyAlignment="1">
      <alignment horizontal="left" vertical="center"/>
    </xf>
    <xf numFmtId="0" fontId="59" fillId="0" borderId="0" xfId="0" applyFont="1"/>
    <xf numFmtId="0" fontId="60" fillId="0" borderId="0" xfId="0" applyFont="1" applyFill="1"/>
    <xf numFmtId="0" fontId="59" fillId="0" borderId="0" xfId="0" applyFont="1" applyAlignment="1">
      <alignment horizontal="left" vertical="center" indent="3"/>
    </xf>
    <xf numFmtId="0" fontId="59" fillId="0" borderId="0" xfId="0" applyFont="1" applyAlignment="1">
      <alignment horizontal="left" vertical="center" indent="4"/>
    </xf>
    <xf numFmtId="166" fontId="13" fillId="0" borderId="0" xfId="0" applyNumberFormat="1" applyFont="1" applyFill="1" applyAlignment="1">
      <alignment horizontal="justify" vertical="top" wrapText="1"/>
    </xf>
    <xf numFmtId="166" fontId="13" fillId="0" borderId="0" xfId="0" applyNumberFormat="1" applyFont="1" applyFill="1" applyAlignment="1">
      <alignment horizontal="right" vertical="top" wrapText="1"/>
    </xf>
    <xf numFmtId="164" fontId="6" fillId="0" borderId="2" xfId="0" applyNumberFormat="1" applyFont="1" applyFill="1" applyBorder="1" applyAlignment="1"/>
    <xf numFmtId="0" fontId="13"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1" fontId="19" fillId="0" borderId="0" xfId="0" applyNumberFormat="1" applyFont="1" applyFill="1" applyBorder="1" applyAlignment="1">
      <alignment horizontal="center" vertical="top" wrapText="1"/>
    </xf>
    <xf numFmtId="0" fontId="5" fillId="0" borderId="0" xfId="0" applyFont="1" applyFill="1" applyAlignment="1">
      <alignment horizontal="justify" vertical="top" wrapText="1"/>
    </xf>
    <xf numFmtId="164" fontId="6" fillId="0" borderId="6" xfId="1" applyNumberFormat="1" applyFont="1" applyFill="1" applyBorder="1" applyAlignment="1">
      <alignment horizontal="right"/>
    </xf>
    <xf numFmtId="0" fontId="5" fillId="6" borderId="0" xfId="0" applyFont="1" applyFill="1" applyBorder="1" applyAlignment="1">
      <alignment horizontal="justify" vertical="top" wrapText="1"/>
    </xf>
    <xf numFmtId="1" fontId="6" fillId="0" borderId="0" xfId="0" applyNumberFormat="1" applyFont="1" applyFill="1" applyAlignment="1">
      <alignment horizontal="center"/>
    </xf>
    <xf numFmtId="165" fontId="5" fillId="0" borderId="0" xfId="0" applyNumberFormat="1" applyFont="1" applyFill="1"/>
    <xf numFmtId="0" fontId="5" fillId="0" borderId="6" xfId="0" applyFont="1" applyFill="1" applyBorder="1"/>
    <xf numFmtId="0" fontId="5" fillId="0" borderId="13" xfId="0" applyFont="1" applyFill="1" applyBorder="1"/>
    <xf numFmtId="0" fontId="6" fillId="0" borderId="12" xfId="0" applyFont="1" applyFill="1" applyBorder="1"/>
    <xf numFmtId="165" fontId="5" fillId="0" borderId="0" xfId="0" applyNumberFormat="1" applyFont="1" applyFill="1" applyBorder="1" applyAlignment="1">
      <alignment vertical="top"/>
    </xf>
    <xf numFmtId="3" fontId="5" fillId="0" borderId="0" xfId="0" applyNumberFormat="1" applyFont="1" applyFill="1" applyBorder="1" applyAlignment="1">
      <alignment vertical="top"/>
    </xf>
    <xf numFmtId="0" fontId="5" fillId="0" borderId="0" xfId="0" applyFont="1" applyFill="1" applyAlignment="1">
      <alignment horizontal="center" vertical="top" wrapText="1"/>
    </xf>
    <xf numFmtId="0" fontId="6" fillId="6" borderId="0" xfId="0" applyFont="1" applyFill="1" applyAlignment="1">
      <alignment horizontal="justify" vertical="top" wrapText="1"/>
    </xf>
    <xf numFmtId="0" fontId="1" fillId="0" borderId="0" xfId="0" applyFont="1"/>
    <xf numFmtId="0" fontId="5" fillId="6" borderId="0" xfId="0" applyFont="1" applyFill="1" applyAlignment="1">
      <alignment horizontal="justify" vertical="top" wrapText="1"/>
    </xf>
    <xf numFmtId="166" fontId="5" fillId="6" borderId="0" xfId="1" applyNumberFormat="1" applyFont="1" applyFill="1" applyBorder="1" applyAlignment="1"/>
    <xf numFmtId="0" fontId="65" fillId="6" borderId="0" xfId="0" applyFont="1" applyFill="1"/>
    <xf numFmtId="0" fontId="1" fillId="0" borderId="0" xfId="0" applyFont="1" applyFill="1" applyAlignment="1">
      <alignment horizontal="center" vertical="top"/>
    </xf>
    <xf numFmtId="0" fontId="5" fillId="0" borderId="0" xfId="0" applyFont="1" applyFill="1" applyAlignment="1">
      <alignment horizontal="justify" vertical="top" wrapText="1"/>
    </xf>
    <xf numFmtId="0" fontId="16" fillId="0" borderId="1" xfId="0" applyFont="1" applyFill="1" applyBorder="1" applyAlignment="1">
      <alignment wrapText="1"/>
    </xf>
    <xf numFmtId="0" fontId="6" fillId="0" borderId="0" xfId="0" applyFont="1" applyFill="1" applyAlignment="1">
      <alignment horizontal="justify" vertical="top" wrapText="1"/>
    </xf>
    <xf numFmtId="0" fontId="21" fillId="0" borderId="0" xfId="0" applyFont="1" applyAlignment="1">
      <alignment horizontal="center"/>
    </xf>
    <xf numFmtId="0" fontId="66" fillId="0" borderId="0" xfId="0" applyFont="1" applyFill="1" applyBorder="1" applyAlignment="1"/>
    <xf numFmtId="0" fontId="6" fillId="5" borderId="0" xfId="0" applyFont="1" applyFill="1" applyAlignment="1">
      <alignment horizontal="center" vertical="top" wrapText="1"/>
    </xf>
    <xf numFmtId="0" fontId="32" fillId="5" borderId="0" xfId="0" applyFont="1" applyFill="1" applyAlignment="1">
      <alignment horizontal="center" vertical="top" wrapText="1"/>
    </xf>
    <xf numFmtId="0" fontId="6" fillId="0" borderId="0" xfId="0" applyFont="1" applyFill="1" applyAlignment="1">
      <alignment horizontal="justify" vertical="top" wrapText="1"/>
    </xf>
    <xf numFmtId="0" fontId="5" fillId="0" borderId="0" xfId="0" applyFont="1" applyFill="1" applyAlignment="1">
      <alignment horizontal="justify" vertical="top" wrapText="1"/>
    </xf>
    <xf numFmtId="0" fontId="58" fillId="0" borderId="0" xfId="0" applyFont="1" applyFill="1" applyAlignment="1"/>
    <xf numFmtId="0" fontId="5" fillId="6" borderId="0" xfId="0" applyFont="1" applyFill="1" applyBorder="1" applyAlignment="1">
      <alignment horizontal="left"/>
    </xf>
    <xf numFmtId="0" fontId="12" fillId="0" borderId="0" xfId="3" applyFont="1" applyFill="1" applyAlignment="1"/>
    <xf numFmtId="0" fontId="5" fillId="0" borderId="0" xfId="0" applyFont="1" applyFill="1" applyAlignment="1">
      <alignment horizontal="justify" vertical="top" wrapText="1"/>
    </xf>
    <xf numFmtId="0" fontId="6" fillId="0" borderId="0" xfId="0" applyFont="1" applyFill="1" applyAlignment="1">
      <alignment horizontal="justify"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5" fillId="6" borderId="0" xfId="0" applyFont="1" applyFill="1" applyAlignment="1">
      <alignment horizontal="left" vertical="top" wrapText="1"/>
    </xf>
    <xf numFmtId="0" fontId="14"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center"/>
    </xf>
    <xf numFmtId="0" fontId="11" fillId="0" borderId="0" xfId="0" applyFont="1" applyAlignment="1">
      <alignment horizontal="left"/>
    </xf>
    <xf numFmtId="0" fontId="64" fillId="0" borderId="0" xfId="0" applyFont="1" applyFill="1"/>
    <xf numFmtId="164" fontId="6" fillId="0" borderId="16" xfId="1" applyNumberFormat="1" applyFont="1" applyFill="1" applyBorder="1" applyAlignment="1">
      <alignment horizontal="right"/>
    </xf>
    <xf numFmtId="0" fontId="13" fillId="6" borderId="0" xfId="0" applyFont="1" applyFill="1" applyAlignment="1">
      <alignment horizontal="left" vertical="top"/>
    </xf>
    <xf numFmtId="0" fontId="5" fillId="6" borderId="0" xfId="0" applyFont="1" applyFill="1" applyAlignment="1">
      <alignment horizontal="left" vertical="top"/>
    </xf>
    <xf numFmtId="0" fontId="16" fillId="0" borderId="1" xfId="0" applyFont="1" applyFill="1" applyBorder="1" applyAlignment="1">
      <alignment horizontal="left"/>
    </xf>
    <xf numFmtId="0" fontId="5" fillId="0" borderId="0" xfId="0" applyFont="1" applyFill="1" applyAlignment="1">
      <alignment horizontal="left" indent="1"/>
    </xf>
    <xf numFmtId="0" fontId="25" fillId="0" borderId="0" xfId="0" applyFont="1" applyFill="1" applyAlignment="1">
      <alignment horizontal="left" wrapText="1"/>
    </xf>
    <xf numFmtId="0" fontId="13" fillId="0" borderId="0" xfId="0" applyFont="1" applyFill="1" applyAlignment="1"/>
    <xf numFmtId="0" fontId="13" fillId="0" borderId="0" xfId="0" applyFont="1" applyFill="1" applyAlignment="1">
      <alignment horizontal="left"/>
    </xf>
    <xf numFmtId="0" fontId="5" fillId="0" borderId="1" xfId="0" applyFont="1" applyFill="1" applyBorder="1" applyAlignment="1">
      <alignment horizontal="left"/>
    </xf>
    <xf numFmtId="0" fontId="6" fillId="0" borderId="0" xfId="0" applyFont="1" applyFill="1" applyAlignment="1">
      <alignment horizontal="left" vertical="top"/>
    </xf>
    <xf numFmtId="165" fontId="6" fillId="0" borderId="2" xfId="0" applyNumberFormat="1" applyFont="1" applyFill="1" applyBorder="1"/>
    <xf numFmtId="0" fontId="6" fillId="0" borderId="0" xfId="6" applyFont="1" applyFill="1" applyAlignment="1">
      <alignment horizontal="left"/>
    </xf>
    <xf numFmtId="0" fontId="6" fillId="0" borderId="0" xfId="6" applyFont="1" applyFill="1" applyAlignment="1">
      <alignment horizontal="right"/>
    </xf>
    <xf numFmtId="0" fontId="68" fillId="9" borderId="0" xfId="0" applyFont="1" applyFill="1" applyAlignment="1">
      <alignment horizontal="center" vertical="top" wrapText="1"/>
    </xf>
    <xf numFmtId="0" fontId="29" fillId="2" borderId="28" xfId="4" applyFont="1" applyFill="1" applyBorder="1" applyAlignment="1">
      <alignment horizontal="left" wrapText="1"/>
    </xf>
    <xf numFmtId="0" fontId="29" fillId="2" borderId="0" xfId="4" applyFont="1" applyFill="1" applyBorder="1" applyAlignment="1">
      <alignment horizontal="left" wrapText="1"/>
    </xf>
    <xf numFmtId="0" fontId="29" fillId="2" borderId="24" xfId="4" applyFont="1" applyFill="1" applyBorder="1" applyAlignment="1">
      <alignment horizontal="left" wrapText="1"/>
    </xf>
    <xf numFmtId="0" fontId="55" fillId="0" borderId="28" xfId="0" applyFont="1" applyFill="1" applyBorder="1" applyAlignment="1">
      <alignment horizontal="center"/>
    </xf>
    <xf numFmtId="0" fontId="55" fillId="0" borderId="24" xfId="0" applyFont="1" applyFill="1" applyBorder="1" applyAlignment="1">
      <alignment horizontal="center"/>
    </xf>
    <xf numFmtId="164" fontId="66" fillId="0" borderId="25" xfId="0" applyNumberFormat="1" applyFont="1" applyBorder="1" applyAlignment="1">
      <alignment horizontal="center"/>
    </xf>
    <xf numFmtId="164" fontId="66" fillId="0" borderId="27" xfId="0" applyNumberFormat="1" applyFont="1" applyBorder="1" applyAlignment="1">
      <alignment horizontal="center"/>
    </xf>
    <xf numFmtId="165" fontId="67" fillId="0" borderId="0" xfId="1" applyNumberFormat="1" applyFont="1"/>
    <xf numFmtId="0" fontId="5" fillId="8" borderId="0" xfId="0" applyFont="1" applyFill="1" applyAlignment="1">
      <alignment horizontal="left"/>
    </xf>
    <xf numFmtId="0" fontId="5" fillId="0" borderId="0" xfId="0" applyFont="1" applyFill="1" applyBorder="1" applyAlignment="1">
      <alignment vertical="top"/>
    </xf>
    <xf numFmtId="0" fontId="67" fillId="0" borderId="0" xfId="0" applyFont="1" applyFill="1" applyAlignment="1">
      <alignment vertical="top"/>
    </xf>
    <xf numFmtId="0" fontId="67" fillId="0" borderId="0" xfId="0" applyFont="1" applyFill="1" applyAlignment="1">
      <alignment wrapText="1"/>
    </xf>
    <xf numFmtId="49" fontId="5" fillId="6" borderId="0" xfId="0" applyNumberFormat="1" applyFont="1" applyFill="1" applyAlignment="1">
      <alignment horizontal="left" vertical="top"/>
    </xf>
    <xf numFmtId="165" fontId="67" fillId="0" borderId="0" xfId="1" applyNumberFormat="1" applyFont="1" applyAlignment="1">
      <alignment horizontal="left" vertical="center"/>
    </xf>
    <xf numFmtId="0" fontId="73" fillId="0" borderId="0" xfId="0" applyFont="1"/>
    <xf numFmtId="49" fontId="5" fillId="0" borderId="0" xfId="0" applyNumberFormat="1" applyFont="1" applyFill="1" applyAlignment="1">
      <alignment vertical="top"/>
    </xf>
    <xf numFmtId="49" fontId="5" fillId="0" borderId="0" xfId="0" applyNumberFormat="1" applyFont="1" applyFill="1" applyAlignment="1">
      <alignment vertical="top" wrapText="1"/>
    </xf>
    <xf numFmtId="49" fontId="5" fillId="0" borderId="0" xfId="0" quotePrefix="1" applyNumberFormat="1" applyFont="1" applyFill="1" applyAlignment="1">
      <alignment vertical="top"/>
    </xf>
    <xf numFmtId="0" fontId="57" fillId="0" borderId="0" xfId="0" applyFont="1" applyFill="1" applyAlignment="1">
      <alignment horizontal="justify" vertical="top" wrapText="1"/>
    </xf>
    <xf numFmtId="0" fontId="3" fillId="7" borderId="0" xfId="0" applyFont="1" applyFill="1" applyAlignment="1">
      <alignment wrapText="1"/>
    </xf>
    <xf numFmtId="0" fontId="5" fillId="7" borderId="0" xfId="0" applyFont="1" applyFill="1" applyAlignment="1">
      <alignment wrapText="1"/>
    </xf>
    <xf numFmtId="0" fontId="3" fillId="7" borderId="0" xfId="0" applyFont="1" applyFill="1" applyAlignment="1">
      <alignment vertical="top" wrapText="1"/>
    </xf>
    <xf numFmtId="0" fontId="6" fillId="7" borderId="0" xfId="0" applyFont="1" applyFill="1" applyAlignment="1">
      <alignment horizontal="center" wrapText="1"/>
    </xf>
    <xf numFmtId="0" fontId="5" fillId="7" borderId="0" xfId="0" applyFont="1" applyFill="1" applyAlignment="1">
      <alignment horizontal="left" vertical="top" wrapText="1"/>
    </xf>
    <xf numFmtId="0" fontId="5" fillId="0" borderId="0" xfId="0" applyFont="1" applyFill="1" applyAlignment="1">
      <alignment horizontal="left" vertical="top"/>
    </xf>
    <xf numFmtId="0" fontId="67" fillId="0" borderId="0" xfId="0" applyFont="1" applyFill="1" applyAlignment="1"/>
    <xf numFmtId="0" fontId="74" fillId="0" borderId="0" xfId="0" applyFont="1" applyFill="1" applyAlignment="1">
      <alignment wrapText="1"/>
    </xf>
    <xf numFmtId="164" fontId="76" fillId="0" borderId="0" xfId="1" applyNumberFormat="1" applyFont="1" applyFill="1" applyBorder="1" applyAlignment="1">
      <alignment horizontal="right" vertical="top" wrapText="1"/>
    </xf>
    <xf numFmtId="0" fontId="78" fillId="0" borderId="0" xfId="0" applyFont="1" applyFill="1"/>
    <xf numFmtId="0" fontId="76" fillId="0" borderId="0" xfId="0" applyFont="1" applyFill="1" applyAlignment="1">
      <alignment vertical="top"/>
    </xf>
    <xf numFmtId="0" fontId="5" fillId="0" borderId="0" xfId="0" applyFont="1" applyFill="1" applyAlignment="1">
      <alignment horizontal="justify" vertical="top" wrapText="1"/>
    </xf>
    <xf numFmtId="0" fontId="6" fillId="3" borderId="0" xfId="0" applyFont="1" applyFill="1" applyAlignment="1">
      <alignment horizontal="center" wrapText="1"/>
    </xf>
    <xf numFmtId="0" fontId="5" fillId="0" borderId="0" xfId="0" applyFont="1" applyFill="1" applyAlignment="1">
      <alignment horizontal="center"/>
    </xf>
    <xf numFmtId="0" fontId="12" fillId="0" borderId="0" xfId="3" applyFont="1" applyAlignment="1">
      <alignment horizontal="left" vertical="top" wrapText="1"/>
    </xf>
    <xf numFmtId="0" fontId="76" fillId="0" borderId="0" xfId="0" applyFont="1" applyFill="1"/>
    <xf numFmtId="0" fontId="67" fillId="0" borderId="0" xfId="0" applyFont="1" applyAlignment="1"/>
    <xf numFmtId="0" fontId="18" fillId="0" borderId="0" xfId="3" applyFont="1" applyFill="1" applyAlignment="1"/>
    <xf numFmtId="0" fontId="77" fillId="0" borderId="0" xfId="0" applyFont="1" applyFill="1"/>
    <xf numFmtId="166" fontId="5" fillId="7" borderId="0" xfId="0" applyNumberFormat="1" applyFont="1" applyFill="1" applyBorder="1"/>
    <xf numFmtId="0" fontId="12" fillId="0" borderId="0" xfId="3" applyFont="1" applyAlignment="1">
      <alignment horizontal="left" vertical="top" wrapText="1"/>
    </xf>
    <xf numFmtId="0" fontId="77" fillId="6" borderId="0" xfId="0" applyFont="1" applyFill="1" applyAlignment="1">
      <alignment horizontal="center"/>
    </xf>
    <xf numFmtId="0" fontId="76" fillId="6" borderId="0" xfId="0" applyFont="1" applyFill="1" applyBorder="1" applyAlignment="1">
      <alignment horizontal="justify" vertical="top" wrapText="1"/>
    </xf>
    <xf numFmtId="164" fontId="76" fillId="6" borderId="0" xfId="0" applyNumberFormat="1" applyFont="1" applyFill="1" applyBorder="1" applyAlignment="1">
      <alignment horizontal="right"/>
    </xf>
    <xf numFmtId="0" fontId="76" fillId="6" borderId="0" xfId="0" applyFont="1" applyFill="1"/>
    <xf numFmtId="0" fontId="78" fillId="6" borderId="0" xfId="0" applyFont="1" applyFill="1"/>
    <xf numFmtId="0" fontId="77" fillId="6" borderId="0" xfId="0" applyFont="1" applyFill="1" applyBorder="1" applyAlignment="1">
      <alignment horizontal="justify" vertical="top" wrapText="1"/>
    </xf>
    <xf numFmtId="1" fontId="77" fillId="6" borderId="0" xfId="0" applyNumberFormat="1" applyFont="1" applyFill="1" applyAlignment="1">
      <alignment horizontal="center"/>
    </xf>
    <xf numFmtId="0" fontId="76" fillId="6" borderId="0" xfId="0" applyFont="1" applyFill="1" applyBorder="1" applyAlignment="1">
      <alignment vertical="top"/>
    </xf>
    <xf numFmtId="166" fontId="77" fillId="6" borderId="0" xfId="0" applyNumberFormat="1" applyFont="1" applyFill="1" applyAlignment="1">
      <alignment horizontal="center"/>
    </xf>
    <xf numFmtId="0" fontId="76" fillId="6" borderId="0" xfId="0" applyFont="1" applyFill="1" applyBorder="1" applyAlignment="1">
      <alignment horizontal="left" vertical="top" indent="1"/>
    </xf>
    <xf numFmtId="0" fontId="77" fillId="6" borderId="0" xfId="0" applyFont="1" applyFill="1" applyBorder="1" applyAlignment="1">
      <alignment vertical="top"/>
    </xf>
    <xf numFmtId="0" fontId="6" fillId="0" borderId="0" xfId="5" applyFont="1" applyFill="1" applyAlignment="1">
      <alignment horizontal="left" vertical="top" wrapText="1"/>
    </xf>
    <xf numFmtId="0" fontId="5" fillId="0" borderId="0" xfId="5" applyFont="1" applyFill="1" applyAlignment="1">
      <alignment horizontal="left" vertical="top" wrapText="1"/>
    </xf>
    <xf numFmtId="0" fontId="67" fillId="0" borderId="0" xfId="0" applyFont="1"/>
    <xf numFmtId="0" fontId="76" fillId="0" borderId="0" xfId="0" applyFont="1"/>
    <xf numFmtId="0" fontId="76" fillId="0" borderId="0" xfId="0" applyFont="1" applyAlignment="1">
      <alignment horizontal="left" vertical="top"/>
    </xf>
    <xf numFmtId="0" fontId="1" fillId="0" borderId="0" xfId="0" applyFont="1" applyAlignment="1"/>
    <xf numFmtId="16" fontId="5" fillId="3" borderId="0" xfId="0" quotePrefix="1" applyNumberFormat="1" applyFont="1" applyFill="1" applyAlignment="1">
      <alignment horizontal="center" vertical="top" wrapText="1"/>
    </xf>
    <xf numFmtId="0" fontId="5" fillId="3" borderId="0" xfId="0" quotePrefix="1" applyFont="1" applyFill="1" applyAlignment="1">
      <alignment horizontal="center" wrapText="1"/>
    </xf>
    <xf numFmtId="0" fontId="74" fillId="0" borderId="0" xfId="0" applyFont="1"/>
    <xf numFmtId="2" fontId="5" fillId="0" borderId="0" xfId="16" applyNumberFormat="1" applyFont="1" applyFill="1" applyAlignment="1">
      <alignment horizontal="center"/>
    </xf>
    <xf numFmtId="0" fontId="5" fillId="0" borderId="0" xfId="16" applyFont="1" applyFill="1"/>
    <xf numFmtId="0" fontId="5" fillId="0" borderId="0" xfId="16" applyFont="1" applyFill="1" applyAlignment="1">
      <alignment horizontal="left"/>
    </xf>
    <xf numFmtId="0" fontId="5" fillId="0" borderId="0" xfId="16" applyFont="1" applyFill="1" applyAlignment="1">
      <alignment vertical="top"/>
    </xf>
    <xf numFmtId="0" fontId="5" fillId="0" borderId="1" xfId="16" applyFont="1" applyFill="1" applyBorder="1" applyAlignment="1">
      <alignment horizontal="left"/>
    </xf>
    <xf numFmtId="0" fontId="5" fillId="0" borderId="1" xfId="16" applyFont="1" applyFill="1" applyBorder="1" applyAlignment="1">
      <alignment vertical="top"/>
    </xf>
    <xf numFmtId="0" fontId="5" fillId="0" borderId="0" xfId="16" applyFont="1" applyFill="1" applyBorder="1"/>
    <xf numFmtId="0" fontId="5" fillId="0" borderId="0" xfId="16" applyFont="1" applyFill="1" applyBorder="1" applyAlignment="1">
      <alignment horizontal="left"/>
    </xf>
    <xf numFmtId="0" fontId="5" fillId="0" borderId="0" xfId="16" applyFont="1" applyFill="1" applyBorder="1" applyAlignment="1">
      <alignment vertical="top"/>
    </xf>
    <xf numFmtId="0" fontId="5" fillId="0" borderId="0" xfId="16" applyFont="1" applyFill="1" applyBorder="1" applyAlignment="1">
      <alignment horizontal="justify" vertical="top" wrapText="1"/>
    </xf>
    <xf numFmtId="0" fontId="5" fillId="0" borderId="0" xfId="16" applyFont="1" applyFill="1" applyBorder="1" applyAlignment="1">
      <alignment horizontal="right"/>
    </xf>
    <xf numFmtId="0" fontId="13" fillId="0" borderId="0" xfId="16" applyFont="1" applyFill="1" applyBorder="1" applyAlignment="1">
      <alignment horizontal="right"/>
    </xf>
    <xf numFmtId="0" fontId="6" fillId="0" borderId="0" xfId="16" applyFont="1" applyFill="1" applyAlignment="1">
      <alignment horizontal="center"/>
    </xf>
    <xf numFmtId="0" fontId="5" fillId="0" borderId="0" xfId="16" applyFont="1" applyFill="1" applyAlignment="1">
      <alignment horizontal="justify" vertical="top" wrapText="1"/>
    </xf>
    <xf numFmtId="0" fontId="5" fillId="0" borderId="0" xfId="16" applyFont="1" applyFill="1" applyAlignment="1">
      <alignment horizontal="right"/>
    </xf>
    <xf numFmtId="0" fontId="5" fillId="0" borderId="0" xfId="16" applyFont="1" applyFill="1" applyAlignment="1">
      <alignment horizontal="center" vertical="top" wrapText="1"/>
    </xf>
    <xf numFmtId="0" fontId="6" fillId="0" borderId="0" xfId="16" applyFont="1" applyFill="1" applyAlignment="1">
      <alignment horizontal="left"/>
    </xf>
    <xf numFmtId="1" fontId="6" fillId="0" borderId="0" xfId="16" applyNumberFormat="1" applyFont="1" applyFill="1" applyBorder="1" applyAlignment="1">
      <alignment horizontal="center"/>
    </xf>
    <xf numFmtId="0" fontId="6" fillId="0" borderId="0" xfId="16" applyFont="1" applyFill="1" applyBorder="1" applyAlignment="1">
      <alignment horizontal="center"/>
    </xf>
    <xf numFmtId="3" fontId="6" fillId="0" borderId="0" xfId="16" quotePrefix="1" applyNumberFormat="1" applyFont="1" applyFill="1" applyAlignment="1">
      <alignment horizontal="center"/>
    </xf>
    <xf numFmtId="2" fontId="5" fillId="0" borderId="0" xfId="16" applyNumberFormat="1" applyFont="1" applyFill="1" applyAlignment="1">
      <alignment horizontal="center" vertical="top" wrapText="1"/>
    </xf>
    <xf numFmtId="0" fontId="5" fillId="0" borderId="0" xfId="16" applyFont="1" applyFill="1" applyAlignment="1">
      <alignment horizontal="left" vertical="top"/>
    </xf>
    <xf numFmtId="0" fontId="5" fillId="0" borderId="0" xfId="16" applyFont="1" applyFill="1" applyAlignment="1">
      <alignment horizontal="left" vertical="top" wrapText="1"/>
    </xf>
    <xf numFmtId="3" fontId="6" fillId="0" borderId="0" xfId="16" applyNumberFormat="1" applyFont="1" applyFill="1" applyAlignment="1">
      <alignment horizontal="center"/>
    </xf>
    <xf numFmtId="0" fontId="6" fillId="0" borderId="0" xfId="16" applyFont="1" applyFill="1" applyAlignment="1">
      <alignment horizontal="left" vertical="top"/>
    </xf>
    <xf numFmtId="0" fontId="6" fillId="0" borderId="0" xfId="16" applyFont="1" applyFill="1" applyAlignment="1">
      <alignment horizontal="left" vertical="top" wrapText="1"/>
    </xf>
    <xf numFmtId="3" fontId="5" fillId="0" borderId="0" xfId="16" applyNumberFormat="1" applyFont="1" applyFill="1"/>
    <xf numFmtId="3" fontId="5" fillId="0" borderId="0" xfId="16" quotePrefix="1" applyNumberFormat="1" applyFont="1" applyFill="1" applyBorder="1" applyAlignment="1">
      <alignment horizontal="center"/>
    </xf>
    <xf numFmtId="0" fontId="6" fillId="0" borderId="0" xfId="16" applyFont="1" applyFill="1" applyAlignment="1">
      <alignment vertical="top"/>
    </xf>
    <xf numFmtId="0" fontId="6" fillId="0" borderId="0" xfId="16" applyFont="1" applyFill="1" applyAlignment="1">
      <alignment vertical="top" wrapText="1"/>
    </xf>
    <xf numFmtId="0" fontId="82" fillId="0" borderId="0" xfId="16" applyFont="1" applyFill="1" applyAlignment="1">
      <alignment horizontal="left" vertical="top" wrapText="1"/>
    </xf>
    <xf numFmtId="3" fontId="5" fillId="0" borderId="1" xfId="16" applyNumberFormat="1" applyFont="1" applyFill="1" applyBorder="1" applyAlignment="1">
      <alignment horizontal="center"/>
    </xf>
    <xf numFmtId="3" fontId="5" fillId="0" borderId="0" xfId="16" applyNumberFormat="1" applyFont="1" applyFill="1" applyAlignment="1">
      <alignment horizontal="center"/>
    </xf>
    <xf numFmtId="0" fontId="5" fillId="0" borderId="0" xfId="16" applyFont="1" applyFill="1" applyAlignment="1">
      <alignment horizontal="center"/>
    </xf>
    <xf numFmtId="0" fontId="82" fillId="0" borderId="0" xfId="2" quotePrefix="1" applyFont="1" applyFill="1" applyAlignment="1" applyProtection="1">
      <alignment horizontal="left" vertical="top" wrapText="1"/>
    </xf>
    <xf numFmtId="3" fontId="5" fillId="0" borderId="1" xfId="2" applyNumberFormat="1" applyFont="1" applyFill="1" applyBorder="1" applyAlignment="1" applyProtection="1">
      <alignment horizontal="center"/>
    </xf>
    <xf numFmtId="0" fontId="5" fillId="0" borderId="0" xfId="2" quotePrefix="1" applyFont="1" applyFill="1" applyAlignment="1" applyProtection="1">
      <alignment horizontal="left" vertical="top" wrapText="1"/>
    </xf>
    <xf numFmtId="3" fontId="5" fillId="0" borderId="0" xfId="2" applyNumberFormat="1" applyFont="1" applyFill="1" applyAlignment="1" applyProtection="1">
      <alignment horizontal="center"/>
    </xf>
    <xf numFmtId="0" fontId="82" fillId="0" borderId="0" xfId="16" quotePrefix="1" applyFont="1" applyFill="1" applyAlignment="1">
      <alignment horizontal="left" vertical="top" wrapText="1"/>
    </xf>
    <xf numFmtId="0" fontId="5" fillId="0" borderId="0" xfId="16" applyFont="1" applyFill="1" applyBorder="1" applyAlignment="1">
      <alignment horizontal="center" vertical="top"/>
    </xf>
    <xf numFmtId="0" fontId="13" fillId="0" borderId="0" xfId="16" applyFont="1" applyFill="1" applyAlignment="1">
      <alignment horizontal="left" vertical="top" wrapText="1"/>
    </xf>
    <xf numFmtId="3" fontId="3" fillId="0" borderId="0" xfId="16" quotePrefix="1" applyNumberFormat="1" applyFont="1" applyAlignment="1">
      <alignment horizontal="center"/>
    </xf>
    <xf numFmtId="0" fontId="5" fillId="0" borderId="0" xfId="2" applyFont="1" applyFill="1" applyAlignment="1" applyProtection="1">
      <alignment horizontal="left" vertical="top" wrapText="1"/>
    </xf>
    <xf numFmtId="0" fontId="76" fillId="0" borderId="0" xfId="16" applyFont="1" applyFill="1"/>
    <xf numFmtId="0" fontId="18" fillId="0" borderId="0" xfId="3" applyFont="1" applyAlignment="1">
      <alignment horizontal="left" vertical="top" wrapText="1"/>
    </xf>
    <xf numFmtId="0" fontId="5" fillId="0" borderId="0" xfId="16" applyFont="1" applyFill="1" applyBorder="1" applyAlignment="1">
      <alignment horizontal="left" vertical="top" wrapText="1"/>
    </xf>
    <xf numFmtId="3" fontId="6" fillId="0" borderId="0" xfId="16" applyNumberFormat="1" applyFont="1" applyFill="1" applyBorder="1" applyAlignment="1">
      <alignment horizontal="center"/>
    </xf>
    <xf numFmtId="3" fontId="5" fillId="0" borderId="0" xfId="16" applyNumberFormat="1" applyFont="1" applyFill="1" applyBorder="1"/>
    <xf numFmtId="0" fontId="5" fillId="3" borderId="0" xfId="0" applyFont="1" applyFill="1" applyBorder="1" applyAlignment="1">
      <alignment horizontal="center" vertical="top" wrapText="1"/>
    </xf>
    <xf numFmtId="0" fontId="12" fillId="0" borderId="0" xfId="3" applyFont="1" applyBorder="1" applyAlignment="1">
      <alignment horizontal="left" vertical="top" wrapText="1"/>
    </xf>
    <xf numFmtId="0" fontId="18" fillId="0" borderId="0" xfId="3" applyFont="1" applyBorder="1" applyAlignment="1">
      <alignment horizontal="left" vertical="top" wrapText="1"/>
    </xf>
    <xf numFmtId="0" fontId="82" fillId="0" borderId="0" xfId="16" applyFont="1" applyFill="1" applyBorder="1" applyAlignment="1">
      <alignment horizontal="left" vertical="top" wrapText="1"/>
    </xf>
    <xf numFmtId="0" fontId="3" fillId="0" borderId="0" xfId="16" applyFont="1" applyBorder="1" applyAlignment="1">
      <alignment horizontal="left"/>
    </xf>
    <xf numFmtId="0" fontId="13" fillId="0" borderId="0" xfId="16" applyFont="1" applyFill="1" applyBorder="1" applyAlignment="1">
      <alignment horizontal="left" vertical="top" wrapText="1"/>
    </xf>
    <xf numFmtId="0" fontId="12" fillId="0" borderId="0" xfId="3" applyFont="1" applyBorder="1" applyAlignment="1">
      <alignment horizontal="left" vertical="top" wrapText="1"/>
    </xf>
    <xf numFmtId="0" fontId="5" fillId="0" borderId="0" xfId="16" quotePrefix="1" applyFont="1" applyFill="1" applyAlignment="1">
      <alignment horizontal="left" vertical="top"/>
    </xf>
    <xf numFmtId="0" fontId="5" fillId="0" borderId="0" xfId="16" quotePrefix="1" applyFont="1" applyFill="1" applyAlignment="1">
      <alignment vertical="top"/>
    </xf>
    <xf numFmtId="0" fontId="5" fillId="0" borderId="0" xfId="0" applyFont="1" applyFill="1" applyAlignment="1">
      <alignment horizontal="justify" vertical="top" wrapText="1"/>
    </xf>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74" fillId="0" borderId="0" xfId="0" applyFont="1" applyFill="1"/>
    <xf numFmtId="0" fontId="74" fillId="0" borderId="0" xfId="0" applyFont="1" applyFill="1" applyAlignment="1">
      <alignment vertical="top"/>
    </xf>
    <xf numFmtId="0" fontId="12" fillId="0" borderId="0" xfId="3" applyFont="1" applyAlignment="1">
      <alignment horizontal="center" vertical="top" wrapText="1"/>
    </xf>
    <xf numFmtId="0" fontId="6" fillId="0" borderId="0" xfId="16" applyFont="1" applyFill="1" applyBorder="1" applyAlignment="1">
      <alignment vertical="top"/>
    </xf>
    <xf numFmtId="0" fontId="77" fillId="0" borderId="0" xfId="16" applyFont="1" applyFill="1"/>
    <xf numFmtId="0" fontId="82" fillId="0" borderId="0" xfId="16" applyFont="1" applyFill="1" applyBorder="1" applyAlignment="1">
      <alignment vertical="top"/>
    </xf>
    <xf numFmtId="0" fontId="72" fillId="0" borderId="0" xfId="0" applyFont="1" applyFill="1" applyAlignment="1">
      <alignment vertical="top"/>
    </xf>
    <xf numFmtId="0" fontId="5" fillId="7" borderId="0" xfId="16" applyFont="1" applyFill="1"/>
    <xf numFmtId="0" fontId="5" fillId="7" borderId="0" xfId="16" applyFont="1" applyFill="1" applyBorder="1"/>
    <xf numFmtId="0" fontId="75" fillId="0" borderId="0" xfId="16" applyFont="1" applyFill="1"/>
    <xf numFmtId="0" fontId="75" fillId="0" borderId="0" xfId="16" applyFont="1" applyFill="1" applyAlignment="1">
      <alignment vertical="top"/>
    </xf>
    <xf numFmtId="0" fontId="76" fillId="0" borderId="0" xfId="0" applyFont="1" applyFill="1" applyAlignment="1">
      <alignment wrapText="1"/>
    </xf>
    <xf numFmtId="0" fontId="76" fillId="0" borderId="0" xfId="0" applyFont="1" applyFill="1" applyAlignment="1"/>
    <xf numFmtId="0" fontId="76" fillId="3" borderId="0" xfId="0" applyFont="1" applyFill="1" applyAlignment="1">
      <alignment horizontal="left"/>
    </xf>
    <xf numFmtId="0" fontId="76" fillId="3" borderId="0" xfId="0" applyFont="1" applyFill="1" applyAlignment="1">
      <alignment horizontal="left" vertical="top"/>
    </xf>
    <xf numFmtId="0" fontId="78" fillId="0" borderId="0" xfId="0" applyFont="1" applyFill="1" applyAlignment="1"/>
    <xf numFmtId="0" fontId="3" fillId="0" borderId="0" xfId="0" applyFont="1" applyFill="1" applyAlignment="1">
      <alignment horizontal="left" vertical="top" wrapText="1"/>
    </xf>
    <xf numFmtId="0" fontId="67" fillId="0" borderId="0" xfId="0" applyFont="1" applyAlignment="1">
      <alignment vertical="top"/>
    </xf>
    <xf numFmtId="0" fontId="14" fillId="0" borderId="0" xfId="0" applyFont="1" applyFill="1" applyAlignment="1">
      <alignment horizontal="left"/>
    </xf>
    <xf numFmtId="10" fontId="5" fillId="0" borderId="0" xfId="16" applyNumberFormat="1" applyFont="1" applyFill="1" applyAlignment="1">
      <alignment horizontal="center" vertical="center"/>
    </xf>
    <xf numFmtId="3" fontId="5" fillId="0" borderId="2" xfId="16" quotePrefix="1" applyNumberFormat="1" applyFont="1" applyFill="1" applyBorder="1" applyAlignment="1">
      <alignment horizontal="center"/>
    </xf>
    <xf numFmtId="0" fontId="6" fillId="0" borderId="0" xfId="16" applyFont="1" applyFill="1"/>
    <xf numFmtId="0" fontId="5" fillId="0" borderId="0" xfId="16" applyFont="1" applyFill="1" applyAlignment="1">
      <alignment vertical="top" wrapText="1"/>
    </xf>
    <xf numFmtId="0" fontId="5" fillId="10" borderId="0" xfId="16" applyFont="1" applyFill="1" applyAlignment="1">
      <alignment horizontal="center"/>
    </xf>
    <xf numFmtId="0" fontId="5" fillId="10" borderId="0" xfId="16" applyFont="1" applyFill="1"/>
    <xf numFmtId="9" fontId="5" fillId="10" borderId="0" xfId="17" applyFont="1" applyFill="1"/>
    <xf numFmtId="9" fontId="5" fillId="0" borderId="0" xfId="17" applyFont="1" applyFill="1" applyAlignment="1">
      <alignment vertical="center"/>
    </xf>
    <xf numFmtId="9" fontId="5" fillId="10" borderId="0" xfId="16" applyNumberFormat="1" applyFont="1" applyFill="1"/>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76" fillId="0" borderId="0" xfId="16" applyFont="1" applyFill="1" applyBorder="1" applyAlignment="1">
      <alignment horizontal="left" vertical="top" wrapText="1"/>
    </xf>
    <xf numFmtId="0" fontId="76" fillId="0" borderId="0" xfId="3" applyFont="1" applyBorder="1" applyAlignment="1">
      <alignment horizontal="left" vertical="top" wrapText="1"/>
    </xf>
    <xf numFmtId="0" fontId="12" fillId="0" borderId="0" xfId="3" applyFont="1" applyBorder="1" applyAlignment="1">
      <alignment horizontal="left" vertical="top" wrapText="1"/>
    </xf>
    <xf numFmtId="0" fontId="83" fillId="0" borderId="0" xfId="16" applyFont="1" applyFill="1" applyBorder="1" applyAlignment="1">
      <alignment horizontal="left" vertical="top" wrapText="1"/>
    </xf>
    <xf numFmtId="10" fontId="5" fillId="0" borderId="0" xfId="16" applyNumberFormat="1" applyFont="1" applyFill="1" applyAlignment="1">
      <alignment vertical="center"/>
    </xf>
    <xf numFmtId="0" fontId="14" fillId="0" borderId="0" xfId="16" applyFont="1" applyFill="1" applyAlignment="1">
      <alignment vertical="top"/>
    </xf>
    <xf numFmtId="0" fontId="76" fillId="0" borderId="0" xfId="16" applyFont="1" applyFill="1" applyAlignment="1">
      <alignment horizontal="left" vertical="top"/>
    </xf>
    <xf numFmtId="0" fontId="5" fillId="0" borderId="0" xfId="16" applyFont="1" applyFill="1" applyBorder="1" applyAlignment="1">
      <alignment horizontal="left" vertical="top"/>
    </xf>
    <xf numFmtId="0" fontId="5" fillId="0" borderId="0" xfId="16" applyFont="1" applyFill="1" applyBorder="1" applyAlignment="1">
      <alignment horizontal="center" vertical="top" wrapText="1"/>
    </xf>
    <xf numFmtId="0" fontId="77" fillId="0" borderId="0" xfId="16" applyFont="1" applyFill="1" applyAlignment="1">
      <alignment horizontal="left" vertical="top"/>
    </xf>
    <xf numFmtId="0" fontId="6" fillId="0" borderId="0" xfId="16" applyFont="1" applyFill="1" applyBorder="1" applyAlignment="1">
      <alignment vertical="top" wrapText="1"/>
    </xf>
    <xf numFmtId="0" fontId="5" fillId="8" borderId="0" xfId="16" applyFont="1" applyFill="1" applyBorder="1" applyAlignment="1">
      <alignment horizontal="left"/>
    </xf>
    <xf numFmtId="0" fontId="84" fillId="0" borderId="0" xfId="16" applyFont="1" applyFill="1" applyBorder="1" applyAlignment="1">
      <alignment vertical="top"/>
    </xf>
    <xf numFmtId="0" fontId="13" fillId="0" borderId="0" xfId="16" applyFont="1" applyFill="1" applyBorder="1" applyAlignment="1">
      <alignment vertical="top"/>
    </xf>
    <xf numFmtId="0" fontId="5" fillId="6" borderId="0" xfId="16" applyFont="1" applyFill="1" applyBorder="1" applyAlignment="1">
      <alignment vertical="top"/>
    </xf>
    <xf numFmtId="0" fontId="5" fillId="0" borderId="0" xfId="0" applyFont="1" applyFill="1" applyAlignment="1">
      <alignment horizontal="justify" vertical="top" wrapText="1"/>
    </xf>
    <xf numFmtId="0" fontId="6" fillId="0" borderId="0" xfId="0" applyFont="1" applyFill="1" applyAlignment="1">
      <alignment horizontal="justify" vertical="top" wrapText="1"/>
    </xf>
    <xf numFmtId="0" fontId="5" fillId="7" borderId="0" xfId="0" applyFont="1" applyFill="1" applyAlignment="1">
      <alignment horizontal="left" vertical="top" wrapText="1"/>
    </xf>
    <xf numFmtId="0" fontId="5" fillId="6" borderId="0" xfId="0" applyFont="1" applyFill="1" applyAlignment="1">
      <alignment horizontal="left" vertical="top" wrapText="1"/>
    </xf>
    <xf numFmtId="0" fontId="5" fillId="0" borderId="0" xfId="0" applyFont="1" applyFill="1" applyAlignment="1">
      <alignment vertical="top" wrapText="1"/>
    </xf>
    <xf numFmtId="0" fontId="76" fillId="0" borderId="0" xfId="0" applyFont="1" applyFill="1" applyBorder="1" applyAlignment="1">
      <alignment horizontal="center" vertical="top" wrapText="1"/>
    </xf>
    <xf numFmtId="0" fontId="6" fillId="3" borderId="0" xfId="0" applyFont="1" applyFill="1" applyAlignment="1">
      <alignment horizontal="center" wrapText="1"/>
    </xf>
    <xf numFmtId="0" fontId="67" fillId="3" borderId="0" xfId="0" applyFont="1" applyFill="1" applyAlignment="1">
      <alignment horizontal="center" vertical="top" wrapText="1"/>
    </xf>
    <xf numFmtId="0" fontId="76" fillId="0" borderId="0" xfId="3" applyFont="1" applyAlignment="1">
      <alignment horizontal="left" vertical="top"/>
    </xf>
    <xf numFmtId="0" fontId="83" fillId="0" borderId="0" xfId="0" applyFont="1" applyFill="1" applyBorder="1" applyAlignment="1">
      <alignment horizontal="center" vertical="top" wrapText="1"/>
    </xf>
    <xf numFmtId="0" fontId="84" fillId="0" borderId="0" xfId="0" applyFont="1" applyFill="1" applyBorder="1" applyAlignment="1">
      <alignment horizontal="center" vertical="top" wrapText="1"/>
    </xf>
    <xf numFmtId="166" fontId="6" fillId="0" borderId="0" xfId="0" applyNumberFormat="1" applyFont="1" applyFill="1" applyAlignment="1">
      <alignment horizontal="center"/>
    </xf>
    <xf numFmtId="165" fontId="76" fillId="0" borderId="28" xfId="0" applyNumberFormat="1" applyFont="1" applyBorder="1" applyAlignment="1">
      <alignment horizontal="center"/>
    </xf>
    <xf numFmtId="165" fontId="76" fillId="0" borderId="0" xfId="0" applyNumberFormat="1" applyFont="1" applyBorder="1" applyAlignment="1">
      <alignment horizontal="center"/>
    </xf>
    <xf numFmtId="0" fontId="76" fillId="0" borderId="24" xfId="0" applyFont="1" applyBorder="1"/>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xf numFmtId="1" fontId="77" fillId="0" borderId="33" xfId="0" applyNumberFormat="1" applyFont="1" applyFill="1" applyBorder="1" applyAlignment="1">
      <alignment horizontal="center"/>
    </xf>
    <xf numFmtId="1" fontId="77" fillId="0" borderId="34" xfId="0" applyNumberFormat="1" applyFont="1" applyFill="1" applyBorder="1" applyAlignment="1">
      <alignment horizontal="center"/>
    </xf>
    <xf numFmtId="0" fontId="76" fillId="0" borderId="35" xfId="0" applyFont="1" applyBorder="1"/>
    <xf numFmtId="164" fontId="6" fillId="0" borderId="26" xfId="1" applyNumberFormat="1" applyFont="1" applyFill="1" applyBorder="1" applyAlignment="1">
      <alignment horizontal="right"/>
    </xf>
    <xf numFmtId="0" fontId="76" fillId="0" borderId="0" xfId="5" applyFont="1" applyFill="1" applyAlignment="1">
      <alignment vertical="top" wrapText="1"/>
    </xf>
    <xf numFmtId="0" fontId="6" fillId="0" borderId="0" xfId="5" applyFont="1" applyFill="1" applyAlignment="1">
      <alignment horizontal="right"/>
    </xf>
    <xf numFmtId="0" fontId="71" fillId="0" borderId="0" xfId="0" applyFont="1"/>
    <xf numFmtId="0" fontId="5" fillId="0" borderId="0" xfId="5" applyFont="1" applyFill="1" applyAlignment="1">
      <alignment wrapText="1"/>
    </xf>
    <xf numFmtId="0" fontId="0" fillId="0" borderId="10" xfId="0" applyBorder="1"/>
    <xf numFmtId="0" fontId="0" fillId="0" borderId="6" xfId="0" applyBorder="1"/>
    <xf numFmtId="0" fontId="76" fillId="0" borderId="11" xfId="5" applyFont="1" applyFill="1" applyBorder="1" applyAlignment="1">
      <alignment wrapText="1"/>
    </xf>
    <xf numFmtId="0" fontId="0" fillId="0" borderId="0" xfId="0" applyBorder="1"/>
    <xf numFmtId="0" fontId="79" fillId="0" borderId="13" xfId="0" applyFont="1" applyBorder="1" applyAlignment="1">
      <alignment horizontal="right"/>
    </xf>
    <xf numFmtId="0" fontId="79" fillId="0" borderId="15" xfId="0" applyFont="1" applyBorder="1" applyAlignment="1">
      <alignment horizontal="right"/>
    </xf>
    <xf numFmtId="0" fontId="6" fillId="0" borderId="10" xfId="5" applyFont="1" applyFill="1" applyBorder="1" applyAlignment="1">
      <alignment horizontal="left"/>
    </xf>
    <xf numFmtId="0" fontId="6" fillId="0" borderId="6" xfId="5" applyFont="1" applyFill="1" applyBorder="1" applyAlignment="1">
      <alignment horizontal="center" wrapText="1"/>
    </xf>
    <xf numFmtId="0" fontId="6" fillId="0" borderId="11" xfId="5" applyFont="1" applyFill="1" applyBorder="1" applyAlignment="1">
      <alignment horizontal="center" wrapText="1"/>
    </xf>
    <xf numFmtId="0" fontId="1" fillId="0" borderId="12" xfId="0" applyFont="1" applyBorder="1"/>
    <xf numFmtId="0" fontId="79" fillId="0" borderId="12" xfId="0" applyFont="1" applyBorder="1"/>
    <xf numFmtId="0" fontId="79" fillId="0" borderId="0" xfId="0" applyFont="1" applyBorder="1"/>
    <xf numFmtId="0" fontId="79" fillId="0" borderId="13" xfId="0" applyFont="1" applyBorder="1"/>
    <xf numFmtId="0" fontId="79" fillId="0" borderId="14" xfId="0" applyFont="1" applyBorder="1"/>
    <xf numFmtId="0" fontId="71" fillId="0" borderId="10" xfId="0" applyFont="1" applyBorder="1"/>
    <xf numFmtId="0" fontId="5" fillId="0" borderId="6" xfId="5" applyFont="1" applyFill="1" applyBorder="1"/>
    <xf numFmtId="0" fontId="79" fillId="0" borderId="0" xfId="0" applyFont="1" applyBorder="1" applyAlignment="1">
      <alignment horizontal="center"/>
    </xf>
    <xf numFmtId="0" fontId="79" fillId="0" borderId="13" xfId="0" applyFont="1" applyBorder="1" applyAlignment="1">
      <alignment horizontal="center"/>
    </xf>
    <xf numFmtId="0" fontId="79" fillId="0" borderId="1" xfId="0" applyFont="1" applyBorder="1" applyAlignment="1">
      <alignment horizontal="center"/>
    </xf>
    <xf numFmtId="0" fontId="79" fillId="0" borderId="15" xfId="0" applyFont="1" applyBorder="1" applyAlignment="1">
      <alignment horizontal="center"/>
    </xf>
    <xf numFmtId="0" fontId="79" fillId="0" borderId="0" xfId="0" applyFont="1" applyBorder="1" applyAlignment="1">
      <alignment horizontal="right"/>
    </xf>
    <xf numFmtId="0" fontId="5" fillId="0" borderId="12" xfId="5" applyFont="1" applyFill="1" applyBorder="1" applyAlignment="1">
      <alignment wrapText="1"/>
    </xf>
    <xf numFmtId="0" fontId="5" fillId="0" borderId="0" xfId="5" applyFont="1" applyFill="1" applyBorder="1" applyAlignment="1">
      <alignment wrapText="1"/>
    </xf>
    <xf numFmtId="0" fontId="79" fillId="0" borderId="1" xfId="0" applyFont="1" applyBorder="1" applyAlignment="1">
      <alignment horizontal="right"/>
    </xf>
    <xf numFmtId="0" fontId="6" fillId="0" borderId="0" xfId="0" applyFont="1" applyBorder="1"/>
    <xf numFmtId="0" fontId="76" fillId="0" borderId="12" xfId="5" applyFont="1" applyFill="1" applyBorder="1" applyAlignment="1">
      <alignment horizontal="left"/>
    </xf>
    <xf numFmtId="0" fontId="76" fillId="0" borderId="14" xfId="5" applyFont="1" applyFill="1" applyBorder="1" applyAlignment="1">
      <alignment horizontal="left"/>
    </xf>
    <xf numFmtId="0" fontId="76" fillId="0" borderId="0" xfId="5" applyFont="1" applyFill="1" applyBorder="1" applyAlignment="1">
      <alignment horizontal="left"/>
    </xf>
    <xf numFmtId="0" fontId="76" fillId="0" borderId="1" xfId="5" applyFont="1" applyFill="1" applyBorder="1" applyAlignment="1">
      <alignment horizontal="left"/>
    </xf>
    <xf numFmtId="0" fontId="76" fillId="0" borderId="13" xfId="5" applyFont="1" applyFill="1" applyBorder="1" applyAlignment="1">
      <alignment horizontal="left"/>
    </xf>
    <xf numFmtId="0" fontId="76" fillId="0" borderId="15" xfId="5" applyFont="1" applyFill="1" applyBorder="1" applyAlignment="1">
      <alignment horizontal="left"/>
    </xf>
    <xf numFmtId="0" fontId="6" fillId="0" borderId="13" xfId="0" applyFont="1" applyBorder="1"/>
    <xf numFmtId="0" fontId="78" fillId="0" borderId="12" xfId="0" applyFont="1" applyBorder="1"/>
    <xf numFmtId="0" fontId="1" fillId="0" borderId="0" xfId="0" applyFont="1" applyBorder="1" applyAlignment="1">
      <alignment wrapText="1"/>
    </xf>
    <xf numFmtId="0" fontId="1" fillId="0" borderId="0" xfId="0" applyFont="1" applyBorder="1"/>
    <xf numFmtId="0" fontId="3" fillId="0" borderId="12" xfId="0" applyFont="1" applyBorder="1"/>
    <xf numFmtId="0" fontId="3" fillId="0" borderId="14" xfId="0" applyFont="1" applyBorder="1"/>
    <xf numFmtId="0" fontId="5" fillId="0" borderId="0" xfId="5" applyFont="1" applyFill="1" applyAlignment="1">
      <alignment vertical="top" wrapText="1"/>
    </xf>
    <xf numFmtId="0" fontId="5" fillId="0" borderId="12" xfId="5" applyFont="1" applyFill="1" applyBorder="1" applyAlignment="1"/>
    <xf numFmtId="0" fontId="5" fillId="0" borderId="0" xfId="0" applyFont="1" applyFill="1" applyAlignment="1">
      <alignment horizontal="justify" vertical="top" wrapText="1"/>
    </xf>
    <xf numFmtId="0" fontId="8" fillId="7" borderId="0" xfId="0" applyFont="1" applyFill="1"/>
    <xf numFmtId="0" fontId="80" fillId="7" borderId="0" xfId="0" applyFont="1" applyFill="1" applyAlignment="1">
      <alignment horizontal="center" vertical="top" wrapText="1"/>
    </xf>
    <xf numFmtId="0" fontId="5" fillId="7" borderId="0" xfId="5" applyFont="1" applyFill="1"/>
    <xf numFmtId="0" fontId="5" fillId="7" borderId="0" xfId="0" applyFont="1" applyFill="1"/>
    <xf numFmtId="0" fontId="58" fillId="7" borderId="0" xfId="0" applyFont="1" applyFill="1"/>
    <xf numFmtId="0" fontId="58" fillId="7" borderId="0" xfId="0" applyFont="1" applyFill="1" applyAlignment="1">
      <alignment vertical="top"/>
    </xf>
    <xf numFmtId="0" fontId="97" fillId="0" borderId="0" xfId="0" applyFont="1"/>
    <xf numFmtId="0" fontId="5" fillId="3" borderId="7" xfId="0" applyFont="1" applyFill="1" applyBorder="1" applyAlignment="1">
      <alignment horizontal="justify" vertical="top" wrapText="1"/>
    </xf>
    <xf numFmtId="0" fontId="5" fillId="0" borderId="7" xfId="0" applyFont="1" applyFill="1" applyBorder="1" applyAlignment="1">
      <alignment horizontal="justify" vertical="top" wrapText="1"/>
    </xf>
    <xf numFmtId="0" fontId="5" fillId="3" borderId="7" xfId="0" applyFont="1" applyFill="1" applyBorder="1" applyAlignment="1">
      <alignment horizontal="center" vertical="top" wrapText="1"/>
    </xf>
    <xf numFmtId="1" fontId="5" fillId="0" borderId="7" xfId="0" applyNumberFormat="1" applyFont="1" applyFill="1" applyBorder="1" applyAlignment="1">
      <alignment horizontal="center" vertical="top" wrapText="1"/>
    </xf>
    <xf numFmtId="1" fontId="5" fillId="5" borderId="7" xfId="0" applyNumberFormat="1" applyFont="1" applyFill="1" applyBorder="1" applyAlignment="1">
      <alignment horizontal="center" vertical="top" wrapText="1"/>
    </xf>
    <xf numFmtId="0" fontId="5" fillId="3" borderId="7" xfId="0" quotePrefix="1" applyNumberFormat="1" applyFont="1" applyFill="1" applyBorder="1" applyAlignment="1">
      <alignment horizontal="center" vertical="top" wrapText="1"/>
    </xf>
    <xf numFmtId="0" fontId="5" fillId="3" borderId="7" xfId="0" quotePrefix="1" applyFont="1" applyFill="1" applyBorder="1" applyAlignment="1">
      <alignment horizontal="center" vertical="top" wrapText="1"/>
    </xf>
    <xf numFmtId="0" fontId="13" fillId="3" borderId="7" xfId="0" applyFont="1" applyFill="1" applyBorder="1" applyAlignment="1">
      <alignment horizontal="center" vertical="top" wrapText="1"/>
    </xf>
    <xf numFmtId="0" fontId="5" fillId="3" borderId="7" xfId="0" applyFont="1" applyFill="1" applyBorder="1" applyAlignment="1">
      <alignment horizontal="center"/>
    </xf>
    <xf numFmtId="0" fontId="8" fillId="0" borderId="8" xfId="0" applyFont="1" applyFill="1" applyBorder="1" applyAlignment="1">
      <alignment horizontal="center" vertical="top" wrapText="1"/>
    </xf>
    <xf numFmtId="164" fontId="6" fillId="0" borderId="1" xfId="1" applyNumberFormat="1" applyFont="1" applyFill="1" applyBorder="1"/>
    <xf numFmtId="0" fontId="5" fillId="0" borderId="0" xfId="0" applyFont="1" applyBorder="1" applyAlignment="1">
      <alignment horizontal="justify" vertical="top" wrapText="1"/>
    </xf>
    <xf numFmtId="165" fontId="6" fillId="0" borderId="1" xfId="1" applyNumberFormat="1" applyFont="1" applyFill="1" applyBorder="1"/>
    <xf numFmtId="43" fontId="5" fillId="0" borderId="1" xfId="1" applyNumberFormat="1" applyFont="1" applyFill="1" applyBorder="1"/>
    <xf numFmtId="164" fontId="5" fillId="0" borderId="6" xfId="1" applyNumberFormat="1" applyFont="1" applyFill="1" applyBorder="1" applyAlignment="1">
      <alignment horizontal="right" vertical="top" wrapText="1"/>
    </xf>
    <xf numFmtId="164" fontId="5" fillId="0" borderId="1" xfId="1" applyNumberFormat="1" applyFont="1" applyFill="1" applyBorder="1" applyAlignment="1">
      <alignment horizontal="right" vertical="top" wrapText="1"/>
    </xf>
    <xf numFmtId="164" fontId="5" fillId="0" borderId="6" xfId="1" applyNumberFormat="1" applyFont="1" applyFill="1" applyBorder="1" applyAlignment="1">
      <alignment vertical="top" wrapText="1"/>
    </xf>
    <xf numFmtId="164" fontId="5" fillId="0" borderId="1" xfId="1" applyNumberFormat="1" applyFont="1" applyFill="1" applyBorder="1" applyAlignment="1">
      <alignment vertical="top" wrapText="1"/>
    </xf>
    <xf numFmtId="0" fontId="5" fillId="0" borderId="6" xfId="0" applyFont="1" applyFill="1" applyBorder="1" applyAlignment="1">
      <alignment horizontal="center"/>
    </xf>
    <xf numFmtId="0" fontId="5" fillId="0" borderId="0" xfId="2" applyFont="1" applyFill="1" applyBorder="1" applyAlignment="1" applyProtection="1">
      <alignment horizontal="left"/>
    </xf>
    <xf numFmtId="38" fontId="5" fillId="0" borderId="0" xfId="0" applyNumberFormat="1" applyFont="1" applyFill="1" applyBorder="1" applyAlignment="1">
      <alignment horizontal="center"/>
    </xf>
    <xf numFmtId="0" fontId="5" fillId="0" borderId="1" xfId="0" applyFont="1" applyFill="1" applyBorder="1" applyAlignment="1">
      <alignment horizontal="center"/>
    </xf>
    <xf numFmtId="0" fontId="3" fillId="0" borderId="6" xfId="0" applyFont="1" applyFill="1" applyBorder="1"/>
    <xf numFmtId="0" fontId="3" fillId="0" borderId="0" xfId="0" applyFont="1" applyFill="1" applyBorder="1" applyAlignment="1">
      <alignment vertical="top"/>
    </xf>
    <xf numFmtId="0" fontId="5" fillId="0" borderId="1" xfId="0" applyFont="1" applyFill="1" applyBorder="1" applyAlignment="1">
      <alignment vertical="top"/>
    </xf>
    <xf numFmtId="0" fontId="5" fillId="0" borderId="7" xfId="0" applyFont="1" applyFill="1" applyBorder="1" applyAlignment="1">
      <alignment horizontal="justify" vertical="top" wrapText="1"/>
    </xf>
    <xf numFmtId="0" fontId="5" fillId="0" borderId="7" xfId="0" applyFont="1" applyFill="1" applyBorder="1" applyAlignment="1">
      <alignment horizontal="left" vertical="top" wrapText="1"/>
    </xf>
    <xf numFmtId="0" fontId="5" fillId="0" borderId="0" xfId="0" applyFont="1" applyFill="1" applyAlignment="1">
      <alignment horizontal="left" vertical="top" wrapText="1"/>
    </xf>
    <xf numFmtId="0" fontId="5" fillId="6" borderId="0" xfId="0" applyFont="1" applyFill="1" applyAlignment="1">
      <alignment horizontal="left" vertical="top" wrapText="1"/>
    </xf>
    <xf numFmtId="0" fontId="5" fillId="0" borderId="0" xfId="0" applyFont="1" applyFill="1" applyAlignment="1">
      <alignment horizontal="justify"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Alignment="1">
      <alignment horizontal="left" vertical="top" wrapText="1"/>
    </xf>
    <xf numFmtId="0" fontId="76" fillId="0" borderId="0" xfId="0" applyFont="1" applyFill="1" applyBorder="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12" fillId="0" borderId="0" xfId="0" applyFont="1" applyFill="1" applyAlignment="1">
      <alignment horizontal="left" vertical="top" wrapText="1"/>
    </xf>
    <xf numFmtId="0" fontId="5" fillId="11" borderId="0" xfId="0" applyFont="1" applyFill="1" applyAlignment="1">
      <alignment horizontal="justify" vertical="top" wrapText="1"/>
    </xf>
    <xf numFmtId="0" fontId="5" fillId="12" borderId="4" xfId="0" applyFont="1" applyFill="1" applyBorder="1" applyAlignment="1">
      <alignment horizontal="left" vertical="top" wrapText="1"/>
    </xf>
    <xf numFmtId="0" fontId="5" fillId="12" borderId="5" xfId="0" applyFont="1" applyFill="1" applyBorder="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13" fillId="0" borderId="0" xfId="16" applyFont="1" applyFill="1" applyBorder="1" applyAlignment="1">
      <alignment horizontal="left" vertical="top" wrapText="1"/>
    </xf>
    <xf numFmtId="0" fontId="6" fillId="0" borderId="0" xfId="16" applyFont="1" applyFill="1" applyAlignment="1">
      <alignment horizontal="left" vertical="top" wrapText="1"/>
    </xf>
    <xf numFmtId="164" fontId="6" fillId="0" borderId="0" xfId="1" applyNumberFormat="1" applyFont="1" applyFill="1" applyBorder="1" applyAlignment="1">
      <alignment horizontal="right" vertical="justify"/>
    </xf>
    <xf numFmtId="0" fontId="5" fillId="12" borderId="0" xfId="0" applyFont="1" applyFill="1" applyBorder="1" applyAlignment="1">
      <alignment wrapText="1"/>
    </xf>
    <xf numFmtId="0" fontId="6" fillId="12" borderId="24" xfId="0" applyFont="1" applyFill="1" applyBorder="1" applyAlignment="1">
      <alignment horizontal="right" wrapText="1"/>
    </xf>
    <xf numFmtId="0" fontId="5" fillId="12" borderId="0" xfId="0" applyFont="1" applyFill="1" applyBorder="1" applyAlignment="1">
      <alignment horizontal="right" vertical="top" wrapText="1"/>
    </xf>
    <xf numFmtId="0" fontId="5" fillId="12" borderId="24" xfId="0" applyFont="1" applyFill="1" applyBorder="1" applyAlignment="1">
      <alignment horizontal="right" vertical="top" wrapText="1"/>
    </xf>
    <xf numFmtId="0" fontId="5" fillId="12" borderId="0" xfId="0" applyFont="1" applyFill="1" applyBorder="1" applyAlignment="1">
      <alignment horizontal="justify" vertical="top" wrapText="1"/>
    </xf>
    <xf numFmtId="0" fontId="5" fillId="12" borderId="24" xfId="0" applyFont="1" applyFill="1" applyBorder="1" applyAlignment="1">
      <alignment horizontal="justify" vertical="top" wrapText="1"/>
    </xf>
    <xf numFmtId="0" fontId="5" fillId="12" borderId="24" xfId="0" applyFont="1" applyFill="1" applyBorder="1" applyAlignment="1">
      <alignment wrapText="1"/>
    </xf>
    <xf numFmtId="0" fontId="5" fillId="12" borderId="28" xfId="0" applyFont="1" applyFill="1" applyBorder="1" applyAlignment="1">
      <alignment wrapText="1"/>
    </xf>
    <xf numFmtId="0" fontId="5" fillId="12" borderId="28" xfId="0" applyFont="1" applyFill="1" applyBorder="1"/>
    <xf numFmtId="0" fontId="5" fillId="12" borderId="0" xfId="0" applyFont="1" applyFill="1" applyBorder="1"/>
    <xf numFmtId="0" fontId="5" fillId="12" borderId="24" xfId="0" applyFont="1" applyFill="1" applyBorder="1"/>
    <xf numFmtId="0" fontId="76" fillId="0" borderId="0" xfId="0" applyFont="1" applyFill="1" applyAlignment="1">
      <alignment horizontal="center" vertical="top" wrapText="1"/>
    </xf>
    <xf numFmtId="0" fontId="6" fillId="12" borderId="0" xfId="0" applyFont="1" applyFill="1" applyBorder="1" applyAlignment="1">
      <alignment vertical="top" wrapText="1"/>
    </xf>
    <xf numFmtId="165" fontId="67" fillId="0" borderId="0" xfId="1" applyNumberFormat="1" applyFont="1" applyFill="1"/>
    <xf numFmtId="0" fontId="76" fillId="0" borderId="0" xfId="3" applyFont="1" applyFill="1" applyBorder="1" applyAlignment="1">
      <alignment horizontal="left" vertical="top" wrapText="1"/>
    </xf>
    <xf numFmtId="0" fontId="67" fillId="0" borderId="0" xfId="16" applyFont="1" applyFill="1"/>
    <xf numFmtId="0" fontId="14" fillId="11" borderId="0" xfId="0" applyFont="1" applyFill="1" applyAlignment="1">
      <alignment horizontal="left" vertical="top"/>
    </xf>
    <xf numFmtId="0" fontId="3" fillId="11" borderId="0" xfId="0" applyFont="1" applyFill="1"/>
    <xf numFmtId="0" fontId="14" fillId="11" borderId="1" xfId="0" applyFont="1" applyFill="1" applyBorder="1" applyAlignment="1">
      <alignment horizontal="left" vertical="top"/>
    </xf>
    <xf numFmtId="0" fontId="9" fillId="11" borderId="1" xfId="0" quotePrefix="1" applyFont="1" applyFill="1" applyBorder="1" applyAlignment="1">
      <alignment horizontal="left"/>
    </xf>
    <xf numFmtId="0" fontId="9" fillId="11" borderId="0" xfId="0" quotePrefix="1" applyFont="1" applyFill="1" applyBorder="1" applyAlignment="1">
      <alignment horizontal="left" vertical="top" wrapText="1"/>
    </xf>
    <xf numFmtId="0" fontId="9" fillId="11" borderId="0" xfId="0" quotePrefix="1" applyFont="1" applyFill="1" applyBorder="1" applyAlignment="1">
      <alignment horizontal="left"/>
    </xf>
    <xf numFmtId="0" fontId="24" fillId="11" borderId="0" xfId="0" applyFont="1" applyFill="1" applyBorder="1" applyAlignment="1">
      <alignment horizontal="center" vertical="top" wrapText="1"/>
    </xf>
    <xf numFmtId="0" fontId="5" fillId="11" borderId="0" xfId="0" applyFont="1" applyFill="1" applyAlignment="1">
      <alignment horizontal="center" vertical="top" wrapText="1"/>
    </xf>
    <xf numFmtId="0" fontId="6" fillId="11" borderId="0" xfId="6" applyFont="1" applyFill="1" applyAlignment="1">
      <alignment horizontal="right"/>
    </xf>
    <xf numFmtId="0" fontId="6" fillId="11" borderId="0" xfId="6" applyFont="1" applyFill="1" applyAlignment="1">
      <alignment horizontal="left"/>
    </xf>
    <xf numFmtId="0" fontId="6" fillId="11" borderId="0" xfId="5" applyFont="1" applyFill="1"/>
    <xf numFmtId="0" fontId="5" fillId="11" borderId="0" xfId="5" applyFont="1" applyFill="1"/>
    <xf numFmtId="0" fontId="13" fillId="11" borderId="0" xfId="5" applyFont="1" applyFill="1"/>
    <xf numFmtId="0" fontId="6" fillId="11" borderId="0" xfId="0" applyFont="1" applyFill="1" applyAlignment="1">
      <alignment vertical="top" wrapText="1"/>
    </xf>
    <xf numFmtId="0" fontId="5" fillId="11" borderId="0" xfId="0" quotePrefix="1" applyFont="1" applyFill="1" applyAlignment="1">
      <alignment horizontal="center" vertical="top" wrapText="1"/>
    </xf>
    <xf numFmtId="16" fontId="5" fillId="11" borderId="0" xfId="0" quotePrefix="1" applyNumberFormat="1" applyFont="1" applyFill="1" applyAlignment="1">
      <alignment horizontal="center" vertical="top" wrapText="1"/>
    </xf>
    <xf numFmtId="0" fontId="13" fillId="11" borderId="0" xfId="0" applyFont="1" applyFill="1" applyBorder="1" applyAlignment="1">
      <alignment wrapText="1"/>
    </xf>
    <xf numFmtId="0" fontId="4" fillId="11" borderId="0" xfId="0" applyFont="1" applyFill="1" applyAlignment="1">
      <alignment vertical="top"/>
    </xf>
    <xf numFmtId="0" fontId="6" fillId="11" borderId="0" xfId="0" applyFont="1" applyFill="1" applyAlignment="1">
      <alignment horizontal="right"/>
    </xf>
    <xf numFmtId="0" fontId="14" fillId="11" borderId="0" xfId="0" applyFont="1" applyFill="1"/>
    <xf numFmtId="0" fontId="24" fillId="11" borderId="0" xfId="0" applyFont="1" applyFill="1" applyAlignment="1">
      <alignment horizontal="center" vertical="top"/>
    </xf>
    <xf numFmtId="0" fontId="3" fillId="11" borderId="0" xfId="0" applyFont="1" applyFill="1" applyBorder="1"/>
    <xf numFmtId="0" fontId="14" fillId="11" borderId="1" xfId="0" quotePrefix="1" applyFont="1" applyFill="1" applyBorder="1" applyAlignment="1">
      <alignment horizontal="left"/>
    </xf>
    <xf numFmtId="0" fontId="16" fillId="11" borderId="1" xfId="0" applyFont="1" applyFill="1" applyBorder="1"/>
    <xf numFmtId="0" fontId="24" fillId="11" borderId="1" xfId="0" applyFont="1" applyFill="1" applyBorder="1" applyAlignment="1">
      <alignment horizontal="center" vertical="top"/>
    </xf>
    <xf numFmtId="0" fontId="10" fillId="11" borderId="1" xfId="0" applyFont="1" applyFill="1" applyBorder="1" applyAlignment="1">
      <alignment horizontal="right"/>
    </xf>
    <xf numFmtId="0" fontId="16" fillId="11" borderId="0" xfId="0" applyFont="1" applyFill="1"/>
    <xf numFmtId="0" fontId="16" fillId="11" borderId="0" xfId="0" applyFont="1" applyFill="1" applyBorder="1"/>
    <xf numFmtId="0" fontId="10" fillId="11" borderId="0" xfId="0" applyFont="1" applyFill="1" applyBorder="1" applyAlignment="1">
      <alignment horizontal="right"/>
    </xf>
    <xf numFmtId="0" fontId="5" fillId="11" borderId="0" xfId="0" applyFont="1" applyFill="1"/>
    <xf numFmtId="0" fontId="6" fillId="11" borderId="0" xfId="6" applyFont="1" applyFill="1" applyAlignment="1">
      <alignment horizontal="center"/>
    </xf>
    <xf numFmtId="0" fontId="52" fillId="11" borderId="0" xfId="5" applyFill="1"/>
    <xf numFmtId="1" fontId="6" fillId="11" borderId="0" xfId="0" applyNumberFormat="1" applyFont="1" applyFill="1" applyBorder="1" applyAlignment="1">
      <alignment horizontal="right"/>
    </xf>
    <xf numFmtId="0" fontId="0" fillId="11" borderId="0" xfId="0" applyFill="1"/>
    <xf numFmtId="0" fontId="5" fillId="11" borderId="1" xfId="0" applyFont="1" applyFill="1" applyBorder="1"/>
    <xf numFmtId="0" fontId="0" fillId="11" borderId="1" xfId="0" applyFill="1" applyBorder="1"/>
    <xf numFmtId="0" fontId="0" fillId="11" borderId="13" xfId="0" applyFill="1" applyBorder="1"/>
    <xf numFmtId="0" fontId="13" fillId="11" borderId="0" xfId="0" applyFont="1" applyFill="1" applyBorder="1"/>
    <xf numFmtId="0" fontId="5" fillId="11" borderId="0" xfId="0" applyFont="1" applyFill="1" applyBorder="1"/>
    <xf numFmtId="0" fontId="0" fillId="11" borderId="11" xfId="0" applyFill="1" applyBorder="1"/>
    <xf numFmtId="0" fontId="5" fillId="11" borderId="14" xfId="0" applyFont="1" applyFill="1" applyBorder="1"/>
    <xf numFmtId="0" fontId="0" fillId="11" borderId="15" xfId="0" applyFill="1" applyBorder="1"/>
    <xf numFmtId="1" fontId="5" fillId="11" borderId="1" xfId="0" applyNumberFormat="1" applyFont="1" applyFill="1" applyBorder="1" applyAlignment="1">
      <alignment horizontal="center"/>
    </xf>
    <xf numFmtId="1" fontId="5" fillId="11" borderId="7" xfId="0" applyNumberFormat="1" applyFont="1" applyFill="1" applyBorder="1" applyAlignment="1">
      <alignment horizontal="center"/>
    </xf>
    <xf numFmtId="0" fontId="0" fillId="11" borderId="0" xfId="0" applyFill="1" applyBorder="1"/>
    <xf numFmtId="0" fontId="5" fillId="11" borderId="17" xfId="0" applyFont="1" applyFill="1" applyBorder="1" applyAlignment="1">
      <alignment horizontal="center"/>
    </xf>
    <xf numFmtId="43" fontId="5" fillId="11" borderId="17" xfId="0" applyNumberFormat="1" applyFont="1" applyFill="1" applyBorder="1"/>
    <xf numFmtId="43" fontId="5" fillId="11" borderId="7" xfId="0" applyNumberFormat="1" applyFont="1" applyFill="1" applyBorder="1"/>
    <xf numFmtId="0" fontId="5" fillId="11" borderId="18" xfId="0" applyFont="1" applyFill="1" applyBorder="1"/>
    <xf numFmtId="0" fontId="5" fillId="11" borderId="17" xfId="0" applyFont="1" applyFill="1" applyBorder="1"/>
    <xf numFmtId="0" fontId="0" fillId="11" borderId="14" xfId="0" applyFill="1" applyBorder="1"/>
    <xf numFmtId="0" fontId="5" fillId="11" borderId="15" xfId="0" applyFont="1" applyFill="1" applyBorder="1"/>
    <xf numFmtId="0" fontId="5" fillId="11" borderId="8" xfId="0" applyFont="1" applyFill="1" applyBorder="1"/>
    <xf numFmtId="0" fontId="0" fillId="11" borderId="2" xfId="0" applyFill="1" applyBorder="1"/>
    <xf numFmtId="0" fontId="0" fillId="11" borderId="9" xfId="0" applyFill="1" applyBorder="1"/>
    <xf numFmtId="0" fontId="5" fillId="11" borderId="6" xfId="0" applyFont="1" applyFill="1" applyBorder="1"/>
    <xf numFmtId="0" fontId="5" fillId="11" borderId="0" xfId="16" applyFont="1" applyFill="1"/>
    <xf numFmtId="0" fontId="5" fillId="11" borderId="0" xfId="16" applyFont="1" applyFill="1" applyBorder="1"/>
    <xf numFmtId="0" fontId="6" fillId="11" borderId="0" xfId="16" applyFont="1" applyFill="1" applyAlignment="1">
      <alignment horizontal="left"/>
    </xf>
    <xf numFmtId="0" fontId="14" fillId="0" borderId="1" xfId="0" applyFont="1" applyFill="1" applyBorder="1" applyAlignment="1"/>
    <xf numFmtId="0" fontId="54" fillId="0" borderId="0" xfId="5" applyFont="1" applyFill="1" applyAlignment="1">
      <alignment horizontal="right"/>
    </xf>
    <xf numFmtId="0" fontId="52" fillId="0" borderId="0" xfId="5" applyFill="1" applyAlignment="1">
      <alignment horizontal="right"/>
    </xf>
    <xf numFmtId="0" fontId="0" fillId="0" borderId="0" xfId="0" applyFill="1" applyAlignment="1">
      <alignment horizontal="right"/>
    </xf>
    <xf numFmtId="0" fontId="4" fillId="0" borderId="0" xfId="0" applyFont="1" applyFill="1" applyAlignment="1">
      <alignment horizontal="right"/>
    </xf>
    <xf numFmtId="0" fontId="12" fillId="0" borderId="0" xfId="3" applyFont="1" applyAlignment="1">
      <alignment horizontal="left"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166" fontId="6" fillId="0" borderId="0" xfId="1" applyNumberFormat="1" applyFont="1" applyFill="1" applyBorder="1" applyAlignment="1"/>
    <xf numFmtId="1" fontId="6" fillId="0" borderId="0" xfId="0" applyNumberFormat="1" applyFont="1" applyFill="1" applyAlignment="1">
      <alignment horizontal="right"/>
    </xf>
    <xf numFmtId="0" fontId="5" fillId="12" borderId="28"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3" fillId="12" borderId="0" xfId="0" applyFont="1" applyFill="1" applyBorder="1" applyAlignment="1">
      <alignment horizontal="left" wrapText="1"/>
    </xf>
    <xf numFmtId="0" fontId="21" fillId="0" borderId="0" xfId="0" applyFont="1" applyAlignment="1">
      <alignment horizontal="center"/>
    </xf>
    <xf numFmtId="0" fontId="6" fillId="12" borderId="28" xfId="0" applyFont="1" applyFill="1" applyBorder="1" applyAlignment="1">
      <alignment horizontal="left" vertical="top" wrapText="1"/>
    </xf>
    <xf numFmtId="0" fontId="6" fillId="12" borderId="0" xfId="0" applyFont="1" applyFill="1" applyBorder="1" applyAlignment="1">
      <alignment horizontal="left" vertical="top" wrapText="1"/>
    </xf>
    <xf numFmtId="0" fontId="5" fillId="12" borderId="28" xfId="0" applyFont="1" applyFill="1" applyBorder="1" applyAlignment="1">
      <alignment vertical="top" wrapText="1"/>
    </xf>
    <xf numFmtId="0" fontId="5" fillId="12" borderId="0" xfId="0" applyFont="1" applyFill="1" applyBorder="1" applyAlignment="1">
      <alignment vertical="top" wrapText="1"/>
    </xf>
    <xf numFmtId="0" fontId="5" fillId="12" borderId="24" xfId="0" applyFont="1" applyFill="1" applyBorder="1" applyAlignment="1">
      <alignment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165" fontId="75" fillId="0" borderId="0" xfId="1" applyNumberFormat="1" applyFont="1"/>
    <xf numFmtId="0" fontId="5" fillId="12" borderId="0" xfId="0" applyFont="1" applyFill="1" applyBorder="1" applyAlignment="1">
      <alignment horizontal="center"/>
    </xf>
    <xf numFmtId="0" fontId="5" fillId="12" borderId="24" xfId="0" applyFont="1" applyFill="1" applyBorder="1" applyAlignment="1">
      <alignment horizontal="center"/>
    </xf>
    <xf numFmtId="0" fontId="6" fillId="12" borderId="24" xfId="0" applyFont="1" applyFill="1" applyBorder="1" applyAlignment="1">
      <alignment horizontal="right" vertical="top" wrapText="1"/>
    </xf>
    <xf numFmtId="0" fontId="5" fillId="12" borderId="28" xfId="0" applyFont="1" applyFill="1" applyBorder="1" applyAlignment="1"/>
    <xf numFmtId="0" fontId="3" fillId="12" borderId="28" xfId="0" applyFont="1" applyFill="1" applyBorder="1" applyAlignment="1"/>
    <xf numFmtId="0" fontId="5" fillId="12" borderId="28" xfId="2" applyFont="1" applyFill="1" applyBorder="1" applyAlignment="1" applyProtection="1"/>
    <xf numFmtId="0" fontId="5" fillId="12" borderId="28" xfId="0" applyFont="1" applyFill="1" applyBorder="1" applyAlignment="1">
      <alignment horizontal="left"/>
    </xf>
    <xf numFmtId="0" fontId="5" fillId="12" borderId="25" xfId="0" applyFont="1" applyFill="1" applyBorder="1" applyAlignment="1">
      <alignment horizontal="left"/>
    </xf>
    <xf numFmtId="0" fontId="5" fillId="12" borderId="26" xfId="0" applyFont="1" applyFill="1" applyBorder="1" applyAlignment="1">
      <alignment horizontal="center"/>
    </xf>
    <xf numFmtId="0" fontId="5" fillId="12" borderId="27" xfId="0" applyFont="1" applyFill="1" applyBorder="1" applyAlignment="1">
      <alignment horizontal="center"/>
    </xf>
    <xf numFmtId="0" fontId="5" fillId="12" borderId="28" xfId="0" applyFont="1" applyFill="1" applyBorder="1" applyAlignment="1">
      <alignment vertical="top"/>
    </xf>
    <xf numFmtId="0" fontId="76" fillId="12" borderId="0" xfId="0" applyFont="1" applyFill="1" applyBorder="1" applyAlignment="1">
      <alignment vertical="top"/>
    </xf>
    <xf numFmtId="0" fontId="99" fillId="0" borderId="0" xfId="0" applyFont="1" applyFill="1"/>
    <xf numFmtId="0" fontId="88" fillId="0" borderId="0" xfId="0" applyFont="1" applyFill="1"/>
    <xf numFmtId="0" fontId="75" fillId="0" borderId="0" xfId="16" applyFont="1" applyFill="1" applyAlignment="1">
      <alignment horizontal="left"/>
    </xf>
    <xf numFmtId="0" fontId="75" fillId="0" borderId="0" xfId="16" applyFont="1" applyFill="1" applyAlignment="1">
      <alignment horizontal="left" vertical="top"/>
    </xf>
    <xf numFmtId="0" fontId="67" fillId="0" borderId="0" xfId="16" applyFont="1" applyFill="1" applyAlignment="1">
      <alignment horizontal="left" vertical="top" wrapText="1"/>
    </xf>
    <xf numFmtId="1" fontId="75" fillId="0" borderId="0" xfId="16" applyNumberFormat="1" applyFont="1" applyFill="1" applyBorder="1" applyAlignment="1">
      <alignment horizontal="center"/>
    </xf>
    <xf numFmtId="0" fontId="67" fillId="0" borderId="0" xfId="16" applyFont="1" applyFill="1" applyBorder="1" applyAlignment="1">
      <alignment horizontal="left"/>
    </xf>
    <xf numFmtId="0" fontId="67" fillId="0" borderId="0" xfId="3" applyFont="1" applyFill="1" applyAlignment="1">
      <alignment horizontal="left" vertical="top" wrapText="1"/>
    </xf>
    <xf numFmtId="0" fontId="101" fillId="0" borderId="0" xfId="0" applyFont="1"/>
    <xf numFmtId="0" fontId="1" fillId="8" borderId="0" xfId="0" applyFont="1" applyFill="1" applyBorder="1"/>
    <xf numFmtId="0" fontId="71" fillId="0" borderId="0" xfId="0" applyFont="1" applyBorder="1" applyAlignment="1">
      <alignment vertical="top"/>
    </xf>
    <xf numFmtId="0" fontId="75" fillId="0" borderId="0" xfId="0" applyFont="1" applyFill="1" applyAlignment="1">
      <alignment horizontal="left" vertical="top"/>
    </xf>
    <xf numFmtId="0" fontId="75" fillId="0" borderId="0" xfId="0" applyFont="1" applyFill="1" applyAlignment="1">
      <alignment horizontal="left" vertical="top" wrapText="1"/>
    </xf>
    <xf numFmtId="0" fontId="75" fillId="0" borderId="0" xfId="0" applyFont="1" applyFill="1" applyAlignment="1">
      <alignment horizontal="justify" vertical="top" wrapText="1"/>
    </xf>
    <xf numFmtId="0" fontId="12" fillId="0" borderId="0" xfId="3" applyFont="1" applyAlignment="1">
      <alignment horizontal="left" vertical="top" wrapText="1"/>
    </xf>
    <xf numFmtId="0" fontId="5" fillId="6" borderId="0" xfId="16" applyFont="1" applyFill="1" applyBorder="1" applyAlignment="1">
      <alignment horizontal="left" vertical="top" wrapText="1"/>
    </xf>
    <xf numFmtId="0" fontId="5" fillId="0" borderId="0" xfId="3" applyFont="1" applyFill="1" applyAlignment="1">
      <alignment horizontal="left" vertical="top" wrapText="1"/>
    </xf>
    <xf numFmtId="0" fontId="5" fillId="0" borderId="7" xfId="3" applyFont="1" applyFill="1" applyBorder="1" applyAlignment="1">
      <alignment horizontal="left" vertical="top" wrapText="1"/>
    </xf>
    <xf numFmtId="0" fontId="3" fillId="0" borderId="0" xfId="0" quotePrefix="1" applyFont="1" applyFill="1" applyBorder="1" applyAlignment="1">
      <alignment horizontal="right"/>
    </xf>
    <xf numFmtId="41" fontId="4" fillId="0" borderId="0" xfId="0" quotePrefix="1" applyNumberFormat="1" applyFont="1" applyFill="1" applyBorder="1" applyAlignment="1">
      <alignment horizontal="right"/>
    </xf>
    <xf numFmtId="41" fontId="3" fillId="0" borderId="0" xfId="0" quotePrefix="1" applyNumberFormat="1" applyFont="1" applyFill="1" applyBorder="1" applyAlignment="1">
      <alignment horizontal="right"/>
    </xf>
    <xf numFmtId="0" fontId="76" fillId="0" borderId="0" xfId="16" applyFont="1" applyFill="1" applyBorder="1"/>
    <xf numFmtId="0" fontId="75" fillId="0" borderId="0" xfId="16" applyFont="1" applyFill="1" applyAlignment="1">
      <alignment horizontal="left" wrapText="1"/>
    </xf>
    <xf numFmtId="0" fontId="5" fillId="6" borderId="0" xfId="16" applyFont="1" applyFill="1" applyBorder="1" applyAlignment="1">
      <alignment horizontal="left" vertical="top"/>
    </xf>
    <xf numFmtId="0" fontId="6" fillId="11" borderId="0" xfId="0" applyFont="1" applyFill="1" applyAlignment="1">
      <alignment horizontal="left" vertical="top"/>
    </xf>
    <xf numFmtId="0" fontId="5" fillId="11" borderId="0" xfId="0" applyFont="1" applyFill="1" applyAlignment="1">
      <alignment horizontal="left" vertical="top"/>
    </xf>
    <xf numFmtId="0" fontId="98" fillId="11" borderId="0" xfId="0" applyFont="1" applyFill="1" applyAlignment="1">
      <alignment horizontal="righ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6" fillId="0" borderId="0" xfId="0" applyFont="1" applyFill="1" applyAlignment="1">
      <alignment horizontal="left" vertical="top" wrapText="1"/>
    </xf>
    <xf numFmtId="0" fontId="18" fillId="0" borderId="0" xfId="3" applyFont="1" applyAlignment="1">
      <alignment horizontal="justify" vertical="top" wrapText="1"/>
    </xf>
    <xf numFmtId="0" fontId="6" fillId="0" borderId="0" xfId="0" applyFont="1" applyFill="1" applyAlignment="1">
      <alignment horizontal="left"/>
    </xf>
    <xf numFmtId="0" fontId="5" fillId="11" borderId="0" xfId="0" applyFont="1" applyFill="1" applyAlignment="1">
      <alignment horizontal="left" vertical="top" wrapText="1"/>
    </xf>
    <xf numFmtId="0" fontId="3" fillId="3" borderId="0" xfId="0" applyFont="1" applyFill="1" applyAlignment="1">
      <alignment horizontal="center" vertical="top" wrapText="1"/>
    </xf>
    <xf numFmtId="0" fontId="7" fillId="3" borderId="0" xfId="0" applyFont="1" applyFill="1" applyAlignment="1">
      <alignment horizontal="justify" vertical="top" wrapText="1"/>
    </xf>
    <xf numFmtId="0" fontId="5" fillId="0" borderId="0" xfId="0" applyFont="1" applyFill="1" applyAlignment="1">
      <alignment horizontal="justify" vertical="top" wrapText="1"/>
    </xf>
    <xf numFmtId="0" fontId="76" fillId="0" borderId="0" xfId="0" applyFont="1" applyFill="1" applyAlignment="1">
      <alignment vertical="top" wrapText="1"/>
    </xf>
    <xf numFmtId="0" fontId="6" fillId="12" borderId="0" xfId="0" applyFont="1" applyFill="1" applyBorder="1" applyAlignment="1">
      <alignment horizontal="right" vertical="top" wrapText="1"/>
    </xf>
    <xf numFmtId="0" fontId="6" fillId="0" borderId="0" xfId="0" applyFont="1" applyFill="1" applyAlignment="1">
      <alignment vertical="top"/>
    </xf>
    <xf numFmtId="0" fontId="5" fillId="11" borderId="0" xfId="0" applyFont="1" applyFill="1" applyAlignment="1">
      <alignment vertical="top" wrapText="1"/>
    </xf>
    <xf numFmtId="0" fontId="18" fillId="0" borderId="0" xfId="3" applyFont="1" applyFill="1" applyAlignment="1">
      <alignment vertical="top"/>
    </xf>
    <xf numFmtId="0" fontId="18" fillId="0" borderId="0" xfId="3" applyFont="1" applyAlignment="1">
      <alignment vertical="top"/>
    </xf>
    <xf numFmtId="0" fontId="5" fillId="0" borderId="0" xfId="0" applyFont="1" applyFill="1" applyBorder="1" applyAlignment="1"/>
    <xf numFmtId="0" fontId="6" fillId="0" borderId="0" xfId="0" applyFont="1" applyFill="1" applyBorder="1" applyAlignment="1"/>
    <xf numFmtId="0" fontId="4" fillId="0" borderId="0" xfId="0" applyFont="1" applyFill="1" applyAlignment="1"/>
    <xf numFmtId="0" fontId="6" fillId="0" borderId="0" xfId="2" applyFont="1" applyFill="1" applyAlignment="1" applyProtection="1">
      <alignment vertical="top"/>
    </xf>
    <xf numFmtId="0" fontId="5" fillId="6" borderId="0" xfId="0" applyFont="1" applyFill="1" applyAlignment="1">
      <alignment vertical="top"/>
    </xf>
    <xf numFmtId="0" fontId="12" fillId="6" borderId="0" xfId="3" applyFont="1" applyFill="1" applyAlignment="1">
      <alignment horizontal="left" vertical="top"/>
    </xf>
    <xf numFmtId="0" fontId="12" fillId="6" borderId="0" xfId="3" applyFont="1" applyFill="1" applyAlignment="1">
      <alignment horizontal="justify" vertical="top"/>
    </xf>
    <xf numFmtId="0" fontId="77" fillId="0" borderId="0" xfId="0" applyFont="1" applyFill="1" applyAlignment="1">
      <alignment horizontal="center"/>
    </xf>
    <xf numFmtId="0" fontId="76" fillId="0" borderId="0" xfId="0" applyFont="1" applyFill="1" applyAlignment="1">
      <alignment horizontal="center"/>
    </xf>
    <xf numFmtId="0" fontId="12" fillId="0" borderId="0" xfId="3" applyFont="1" applyAlignment="1">
      <alignment horizontal="left" vertical="top" wrapText="1"/>
    </xf>
    <xf numFmtId="0" fontId="5" fillId="0" borderId="0" xfId="16" applyFont="1" applyFill="1"/>
    <xf numFmtId="0" fontId="5" fillId="0" borderId="0" xfId="16" applyFont="1" applyFill="1" applyBorder="1"/>
    <xf numFmtId="0" fontId="5" fillId="0" borderId="0" xfId="16" applyFont="1" applyFill="1" applyBorder="1" applyAlignment="1">
      <alignment horizontal="left"/>
    </xf>
    <xf numFmtId="0" fontId="83" fillId="0" borderId="0" xfId="16" applyFont="1" applyFill="1" applyBorder="1" applyAlignment="1">
      <alignment horizontal="left" vertical="top" wrapText="1"/>
    </xf>
    <xf numFmtId="0" fontId="5" fillId="11" borderId="0" xfId="16" applyFont="1" applyFill="1" applyBorder="1"/>
    <xf numFmtId="0" fontId="3" fillId="0" borderId="0" xfId="16" applyFont="1" applyFill="1"/>
    <xf numFmtId="0" fontId="5" fillId="0" borderId="0" xfId="16" applyFont="1"/>
    <xf numFmtId="0" fontId="5" fillId="0" borderId="0" xfId="16" applyFont="1" applyAlignment="1">
      <alignment horizontal="center"/>
    </xf>
    <xf numFmtId="164" fontId="5" fillId="0" borderId="0" xfId="1" applyNumberFormat="1" applyFont="1" applyFill="1" applyBorder="1" applyAlignment="1">
      <alignment horizontal="right"/>
    </xf>
    <xf numFmtId="0" fontId="3" fillId="0" borderId="1" xfId="16" applyFont="1" applyFill="1" applyBorder="1"/>
    <xf numFmtId="0" fontId="6" fillId="0" borderId="0" xfId="16" applyFont="1" applyFill="1" applyBorder="1"/>
    <xf numFmtId="0" fontId="5" fillId="0" borderId="0" xfId="16" applyFont="1" applyBorder="1"/>
    <xf numFmtId="0" fontId="6" fillId="0" borderId="0" xfId="16" applyFont="1" applyAlignment="1">
      <alignment horizontal="center"/>
    </xf>
    <xf numFmtId="0" fontId="12" fillId="0" borderId="0" xfId="3" applyFont="1" applyAlignment="1">
      <alignment horizontal="justify" vertical="top" wrapText="1"/>
    </xf>
    <xf numFmtId="0" fontId="6" fillId="0" borderId="0" xfId="16" quotePrefix="1" applyFont="1" applyAlignment="1">
      <alignment horizontal="center"/>
    </xf>
    <xf numFmtId="0" fontId="14" fillId="0" borderId="0" xfId="16" applyFont="1" applyFill="1"/>
    <xf numFmtId="0" fontId="5" fillId="0" borderId="0" xfId="16" applyFont="1" applyFill="1" applyAlignment="1"/>
    <xf numFmtId="0" fontId="6" fillId="0" borderId="0" xfId="16" applyFont="1" applyAlignment="1">
      <alignment horizontal="center" vertical="top"/>
    </xf>
    <xf numFmtId="0" fontId="14" fillId="0" borderId="0" xfId="16" applyFont="1"/>
    <xf numFmtId="37" fontId="5" fillId="0" borderId="0" xfId="16" applyNumberFormat="1" applyFont="1" applyFill="1" applyBorder="1"/>
    <xf numFmtId="0" fontId="14" fillId="0" borderId="1" xfId="16" applyFont="1" applyBorder="1" applyAlignment="1">
      <alignment horizontal="left"/>
    </xf>
    <xf numFmtId="0" fontId="14" fillId="0" borderId="0" xfId="16" applyFont="1" applyAlignment="1">
      <alignment horizontal="left"/>
    </xf>
    <xf numFmtId="0" fontId="5" fillId="3" borderId="0" xfId="16" applyFont="1" applyFill="1" applyAlignment="1">
      <alignment horizontal="center" vertical="top" wrapText="1"/>
    </xf>
    <xf numFmtId="0" fontId="5" fillId="3" borderId="0" xfId="16" applyFont="1" applyFill="1"/>
    <xf numFmtId="0" fontId="6" fillId="3" borderId="0" xfId="16" applyFont="1" applyFill="1" applyAlignment="1">
      <alignment horizontal="center"/>
    </xf>
    <xf numFmtId="164" fontId="6" fillId="0" borderId="2" xfId="1" applyNumberFormat="1" applyFont="1" applyFill="1" applyBorder="1" applyAlignment="1">
      <alignment horizontal="right"/>
    </xf>
    <xf numFmtId="2" fontId="5" fillId="3" borderId="0" xfId="16" applyNumberFormat="1" applyFont="1" applyFill="1" applyAlignment="1">
      <alignment horizontal="center" vertical="top" wrapText="1"/>
    </xf>
    <xf numFmtId="0" fontId="12" fillId="0" borderId="0" xfId="3" applyFont="1" applyAlignment="1">
      <alignment vertical="top" wrapText="1"/>
    </xf>
    <xf numFmtId="3" fontId="12" fillId="0" borderId="0" xfId="3" applyNumberFormat="1" applyFont="1" applyAlignment="1">
      <alignment horizontal="justify" vertical="top" wrapText="1"/>
    </xf>
    <xf numFmtId="0" fontId="12" fillId="0" borderId="0" xfId="3" applyFont="1" applyFill="1" applyAlignment="1">
      <alignment vertical="top" wrapText="1"/>
    </xf>
    <xf numFmtId="0" fontId="12" fillId="0" borderId="0" xfId="3" applyFont="1" applyFill="1" applyAlignment="1">
      <alignment vertical="top"/>
    </xf>
    <xf numFmtId="0" fontId="5" fillId="4" borderId="0" xfId="16" applyFont="1" applyFill="1"/>
    <xf numFmtId="0" fontId="5" fillId="4" borderId="0" xfId="16" applyFont="1" applyFill="1" applyAlignment="1">
      <alignment horizontal="center"/>
    </xf>
    <xf numFmtId="0" fontId="5" fillId="6" borderId="0" xfId="16" applyFont="1" applyFill="1"/>
    <xf numFmtId="0" fontId="76" fillId="0" borderId="0" xfId="16" applyFont="1" applyFill="1" applyAlignment="1">
      <alignment vertical="top"/>
    </xf>
    <xf numFmtId="2" fontId="5" fillId="0" borderId="0" xfId="16" applyNumberFormat="1" applyFont="1" applyFill="1" applyAlignment="1">
      <alignment horizontal="center"/>
    </xf>
    <xf numFmtId="0" fontId="5" fillId="0" borderId="0" xfId="16" applyFont="1" applyFill="1"/>
    <xf numFmtId="0" fontId="5" fillId="0" borderId="0" xfId="16" applyFont="1" applyFill="1" applyAlignment="1">
      <alignment horizontal="left"/>
    </xf>
    <xf numFmtId="0" fontId="5" fillId="0" borderId="0" xfId="16" applyFont="1" applyFill="1" applyBorder="1"/>
    <xf numFmtId="0" fontId="6" fillId="0" borderId="0" xfId="16" applyFont="1" applyFill="1" applyAlignment="1">
      <alignment horizontal="left"/>
    </xf>
    <xf numFmtId="0" fontId="6" fillId="0" borderId="0" xfId="16" applyFont="1" applyFill="1"/>
    <xf numFmtId="164" fontId="6" fillId="0" borderId="2" xfId="1" applyNumberFormat="1" applyFont="1" applyFill="1" applyBorder="1" applyAlignment="1">
      <alignment horizontal="left"/>
    </xf>
    <xf numFmtId="0" fontId="96" fillId="0" borderId="0" xfId="16" applyFont="1" applyFill="1"/>
    <xf numFmtId="0" fontId="75" fillId="0" borderId="0" xfId="16" applyFont="1"/>
    <xf numFmtId="0" fontId="105" fillId="0" borderId="0" xfId="16" applyFont="1" applyAlignment="1">
      <alignment horizontal="left" vertical="center" readingOrder="1"/>
    </xf>
    <xf numFmtId="0" fontId="6" fillId="0" borderId="37" xfId="16" applyFont="1" applyBorder="1" applyAlignment="1">
      <alignment horizontal="center" wrapText="1"/>
    </xf>
    <xf numFmtId="3" fontId="12" fillId="0" borderId="17" xfId="3" applyNumberFormat="1" applyFont="1" applyBorder="1" applyAlignment="1">
      <alignment horizontal="justify" vertical="top" wrapText="1"/>
    </xf>
    <xf numFmtId="0" fontId="24" fillId="0" borderId="0" xfId="16" applyFont="1" applyFill="1" applyAlignment="1">
      <alignment vertical="top"/>
    </xf>
    <xf numFmtId="0" fontId="24" fillId="0" borderId="1" xfId="16" applyFont="1" applyFill="1" applyBorder="1" applyAlignment="1">
      <alignment vertical="top"/>
    </xf>
    <xf numFmtId="3" fontId="12" fillId="0" borderId="0" xfId="3" applyNumberFormat="1" applyFont="1" applyBorder="1" applyAlignment="1">
      <alignment horizontal="justify" vertical="top" wrapText="1"/>
    </xf>
    <xf numFmtId="0" fontId="106" fillId="0" borderId="0" xfId="16" applyFont="1" applyAlignment="1">
      <alignment horizontal="left" vertical="center" readingOrder="1"/>
    </xf>
    <xf numFmtId="0" fontId="5" fillId="3" borderId="0" xfId="0" applyFont="1" applyFill="1" applyAlignment="1">
      <alignment horizontal="center" vertical="top" wrapText="1"/>
    </xf>
    <xf numFmtId="0" fontId="76" fillId="0" borderId="0" xfId="16" applyFont="1" applyFill="1" applyAlignment="1">
      <alignment wrapText="1"/>
    </xf>
    <xf numFmtId="0" fontId="5" fillId="0" borderId="0" xfId="0" applyFont="1" applyFill="1" applyAlignment="1">
      <alignment horizontal="justify" vertical="top" wrapText="1"/>
    </xf>
    <xf numFmtId="0" fontId="109" fillId="0" borderId="0" xfId="0" applyFont="1"/>
    <xf numFmtId="0" fontId="5" fillId="7" borderId="0" xfId="0" applyFont="1" applyFill="1" applyAlignment="1">
      <alignment horizontal="justify" vertical="top" wrapText="1"/>
    </xf>
    <xf numFmtId="0" fontId="3" fillId="7" borderId="0" xfId="0" applyFont="1" applyFill="1"/>
    <xf numFmtId="0" fontId="21" fillId="0" borderId="0" xfId="0" applyFont="1" applyAlignment="1">
      <alignment vertical="top"/>
    </xf>
    <xf numFmtId="0" fontId="110" fillId="0" borderId="0" xfId="16" applyFont="1" applyAlignment="1">
      <alignment horizontal="left" vertical="center" readingOrder="1"/>
    </xf>
    <xf numFmtId="0" fontId="111" fillId="0" borderId="0" xfId="0" applyFont="1"/>
    <xf numFmtId="0" fontId="112" fillId="7" borderId="0" xfId="0" applyFont="1" applyFill="1"/>
    <xf numFmtId="164" fontId="76" fillId="0" borderId="0" xfId="1" applyNumberFormat="1" applyFont="1" applyFill="1" applyBorder="1" applyAlignment="1">
      <alignment horizontal="right"/>
    </xf>
    <xf numFmtId="164" fontId="76" fillId="0" borderId="17" xfId="1" applyNumberFormat="1" applyFont="1" applyFill="1" applyBorder="1" applyAlignment="1">
      <alignment horizontal="right"/>
    </xf>
    <xf numFmtId="0" fontId="113" fillId="7" borderId="0" xfId="0" applyFont="1" applyFill="1"/>
    <xf numFmtId="0" fontId="6" fillId="0" borderId="0" xfId="16" applyFont="1" applyFill="1" applyAlignment="1">
      <alignment wrapText="1"/>
    </xf>
    <xf numFmtId="0" fontId="76" fillId="0" borderId="7" xfId="3" applyFont="1" applyFill="1" applyBorder="1" applyAlignment="1">
      <alignment horizontal="left" vertical="top" wrapText="1"/>
    </xf>
    <xf numFmtId="164" fontId="76" fillId="0" borderId="2" xfId="16" applyNumberFormat="1" applyFont="1" applyFill="1" applyBorder="1" applyAlignment="1">
      <alignment horizontal="left" vertical="top" wrapText="1"/>
    </xf>
    <xf numFmtId="0" fontId="78" fillId="0" borderId="0" xfId="0" applyFont="1" applyFill="1" applyBorder="1"/>
    <xf numFmtId="0" fontId="6" fillId="0" borderId="1" xfId="0" applyFont="1" applyBorder="1" applyAlignment="1">
      <alignment horizontal="left" vertical="top"/>
    </xf>
    <xf numFmtId="0" fontId="107" fillId="0" borderId="0" xfId="0" applyFont="1" applyAlignment="1">
      <alignment vertical="center"/>
    </xf>
    <xf numFmtId="1" fontId="6" fillId="0" borderId="6" xfId="0" applyNumberFormat="1" applyFont="1" applyBorder="1"/>
    <xf numFmtId="1" fontId="6" fillId="0" borderId="11" xfId="0" applyNumberFormat="1" applyFont="1" applyBorder="1"/>
    <xf numFmtId="0" fontId="5" fillId="0" borderId="0" xfId="0" applyFont="1" applyAlignment="1"/>
    <xf numFmtId="0" fontId="78" fillId="0" borderId="0" xfId="0" applyFont="1"/>
    <xf numFmtId="0" fontId="115" fillId="0" borderId="0" xfId="0" applyFont="1" applyFill="1" applyAlignment="1">
      <alignment horizontal="left" vertical="top"/>
    </xf>
    <xf numFmtId="164" fontId="97" fillId="0" borderId="0" xfId="1" applyNumberFormat="1" applyFont="1" applyFill="1" applyAlignment="1">
      <alignment horizontal="right"/>
    </xf>
    <xf numFmtId="37" fontId="97" fillId="0" borderId="0" xfId="0" applyNumberFormat="1" applyFont="1" applyFill="1" applyAlignment="1">
      <alignment horizontal="center"/>
    </xf>
    <xf numFmtId="37" fontId="78" fillId="0" borderId="0" xfId="0" applyNumberFormat="1" applyFont="1" applyFill="1" applyAlignment="1">
      <alignment horizontal="center"/>
    </xf>
    <xf numFmtId="164" fontId="78" fillId="0" borderId="0" xfId="0" applyNumberFormat="1" applyFont="1" applyFill="1"/>
    <xf numFmtId="164" fontId="78" fillId="0" borderId="0" xfId="1" applyNumberFormat="1" applyFont="1" applyFill="1" applyAlignment="1">
      <alignment horizontal="right"/>
    </xf>
    <xf numFmtId="0" fontId="6" fillId="0" borderId="1" xfId="0" applyFont="1" applyFill="1" applyBorder="1" applyAlignment="1">
      <alignment horizontal="center"/>
    </xf>
    <xf numFmtId="0" fontId="5" fillId="7" borderId="0" xfId="0" applyFont="1" applyFill="1" applyBorder="1" applyAlignment="1">
      <alignment horizontal="justify" vertical="top" wrapText="1"/>
    </xf>
    <xf numFmtId="0" fontId="5" fillId="4" borderId="0" xfId="0" applyFont="1" applyFill="1" applyBorder="1" applyAlignment="1">
      <alignment vertical="top" wrapText="1"/>
    </xf>
    <xf numFmtId="1" fontId="5" fillId="5" borderId="0" xfId="0" applyNumberFormat="1" applyFont="1" applyFill="1" applyBorder="1" applyAlignment="1">
      <alignment horizontal="center" vertical="top" wrapText="1"/>
    </xf>
    <xf numFmtId="0" fontId="104" fillId="9" borderId="0" xfId="0" applyFont="1" applyFill="1" applyAlignment="1">
      <alignment horizontal="center" vertical="top" wrapText="1"/>
    </xf>
    <xf numFmtId="164" fontId="6" fillId="0" borderId="16" xfId="0" applyNumberFormat="1" applyFont="1" applyFill="1" applyBorder="1" applyAlignment="1">
      <alignment horizontal="right"/>
    </xf>
    <xf numFmtId="0" fontId="5" fillId="0" borderId="0" xfId="16" applyFont="1" applyAlignment="1">
      <alignment horizontal="left" vertical="top"/>
    </xf>
    <xf numFmtId="0" fontId="13" fillId="0" borderId="0" xfId="0" applyFont="1" applyAlignment="1">
      <alignment horizontal="left" vertical="top" wrapText="1"/>
    </xf>
    <xf numFmtId="0" fontId="6" fillId="0" borderId="0" xfId="0" applyFont="1" applyAlignment="1">
      <alignment horizontal="center" vertical="top"/>
    </xf>
    <xf numFmtId="0" fontId="18" fillId="0" borderId="0" xfId="3" applyFont="1" applyAlignment="1"/>
    <xf numFmtId="0" fontId="5" fillId="0" borderId="0" xfId="16" applyFont="1" applyAlignment="1"/>
    <xf numFmtId="0" fontId="13" fillId="0" borderId="0" xfId="0" applyFont="1" applyAlignment="1">
      <alignment vertical="top" wrapText="1"/>
    </xf>
    <xf numFmtId="0" fontId="90" fillId="0" borderId="0" xfId="0" applyFont="1" applyAlignment="1">
      <alignment vertical="top" wrapText="1"/>
    </xf>
    <xf numFmtId="0" fontId="5" fillId="0" borderId="0" xfId="0" applyFont="1" applyFill="1" applyAlignment="1">
      <alignment vertical="top" wrapText="1"/>
    </xf>
    <xf numFmtId="0" fontId="5" fillId="3" borderId="0" xfId="0" applyFont="1" applyFill="1" applyAlignment="1">
      <alignment horizontal="center" vertical="top" wrapText="1"/>
    </xf>
    <xf numFmtId="0" fontId="5" fillId="0" borderId="0" xfId="0" applyFont="1" applyAlignment="1">
      <alignment vertical="top" wrapText="1"/>
    </xf>
    <xf numFmtId="0" fontId="75" fillId="0" borderId="0" xfId="0" applyFont="1" applyAlignment="1">
      <alignment horizontal="center" vertical="top"/>
    </xf>
    <xf numFmtId="0" fontId="18" fillId="0" borderId="0" xfId="3" applyFont="1" applyAlignment="1">
      <alignment vertical="top" wrapText="1"/>
    </xf>
    <xf numFmtId="0" fontId="12" fillId="0" borderId="0" xfId="3" applyFont="1" applyAlignment="1">
      <alignment horizontal="left" vertical="top"/>
    </xf>
    <xf numFmtId="0" fontId="5" fillId="0" borderId="0" xfId="0" applyFont="1" applyAlignment="1">
      <alignment vertical="top"/>
    </xf>
    <xf numFmtId="0" fontId="76" fillId="0" borderId="10" xfId="16" applyFont="1" applyBorder="1" applyAlignment="1">
      <alignment horizontal="left" wrapText="1"/>
    </xf>
    <xf numFmtId="0" fontId="76" fillId="0" borderId="0" xfId="16" applyFont="1" applyBorder="1" applyAlignment="1">
      <alignment vertical="top"/>
    </xf>
    <xf numFmtId="0" fontId="76" fillId="0" borderId="1" xfId="16" applyFont="1" applyBorder="1" applyAlignment="1">
      <alignment vertical="top"/>
    </xf>
    <xf numFmtId="0" fontId="18" fillId="0" borderId="0" xfId="3" applyFont="1" applyBorder="1" applyAlignment="1">
      <alignment vertical="top"/>
    </xf>
    <xf numFmtId="0" fontId="5" fillId="0" borderId="0" xfId="16" applyFont="1" applyFill="1" applyAlignment="1">
      <alignment horizontal="center" vertical="center"/>
    </xf>
    <xf numFmtId="0" fontId="77" fillId="0" borderId="0" xfId="0" applyFont="1" applyFill="1" applyAlignment="1">
      <alignment horizontal="left" vertical="top"/>
    </xf>
    <xf numFmtId="0" fontId="76" fillId="12" borderId="26" xfId="0" applyFont="1" applyFill="1" applyBorder="1" applyAlignment="1">
      <alignment vertical="top"/>
    </xf>
    <xf numFmtId="0" fontId="104" fillId="0" borderId="0" xfId="0" applyFont="1" applyFill="1" applyAlignment="1">
      <alignment vertical="top" wrapText="1"/>
    </xf>
    <xf numFmtId="0" fontId="104" fillId="0" borderId="0" xfId="0" applyFont="1" applyFill="1" applyBorder="1" applyAlignment="1">
      <alignment vertical="top" wrapText="1"/>
    </xf>
    <xf numFmtId="0" fontId="104" fillId="0" borderId="0" xfId="0" applyFont="1" applyFill="1" applyBorder="1" applyAlignment="1">
      <alignment horizontal="center" vertical="top" wrapText="1"/>
    </xf>
    <xf numFmtId="0" fontId="76" fillId="0" borderId="0" xfId="5" applyFont="1" applyFill="1"/>
    <xf numFmtId="0" fontId="5" fillId="0" borderId="0" xfId="0" applyFont="1" applyAlignment="1">
      <alignment horizontal="left" wrapText="1"/>
    </xf>
    <xf numFmtId="0" fontId="6" fillId="0" borderId="0" xfId="0" applyFont="1" applyBorder="1" applyAlignment="1">
      <alignment horizontal="right" vertical="center" wrapText="1"/>
    </xf>
    <xf numFmtId="0" fontId="84" fillId="0" borderId="0" xfId="0" applyFont="1" applyBorder="1" applyAlignment="1">
      <alignment horizontal="right" vertical="center" wrapText="1"/>
    </xf>
    <xf numFmtId="0" fontId="5" fillId="0" borderId="7" xfId="0" applyFont="1" applyFill="1" applyBorder="1" applyAlignment="1">
      <alignment horizontal="justify" vertical="top" wrapText="1"/>
    </xf>
    <xf numFmtId="0" fontId="6" fillId="0" borderId="7" xfId="0" applyFont="1" applyFill="1" applyBorder="1" applyAlignment="1">
      <alignment horizontal="justify"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164" fontId="66" fillId="0" borderId="0" xfId="0" applyNumberFormat="1" applyFont="1" applyBorder="1" applyAlignment="1">
      <alignment horizontal="center"/>
    </xf>
    <xf numFmtId="0" fontId="5" fillId="0" borderId="0" xfId="0" applyFont="1" applyAlignment="1">
      <alignment vertical="center"/>
    </xf>
    <xf numFmtId="0" fontId="5" fillId="0" borderId="0" xfId="0" applyFont="1" applyBorder="1" applyAlignment="1">
      <alignment horizontal="right" vertical="center" wrapText="1"/>
    </xf>
    <xf numFmtId="0" fontId="76" fillId="0" borderId="0" xfId="0" applyFont="1" applyFill="1" applyBorder="1" applyAlignment="1">
      <alignment horizontal="center" vertical="top" wrapText="1"/>
    </xf>
    <xf numFmtId="0" fontId="5" fillId="12" borderId="26" xfId="0" applyFont="1" applyFill="1" applyBorder="1" applyAlignment="1">
      <alignment vertical="top" wrapText="1"/>
    </xf>
    <xf numFmtId="0" fontId="5" fillId="12" borderId="27" xfId="0" applyFont="1" applyFill="1" applyBorder="1" applyAlignment="1">
      <alignment vertical="top" wrapText="1"/>
    </xf>
    <xf numFmtId="0" fontId="6" fillId="0" borderId="0" xfId="0" applyFont="1" applyFill="1" applyAlignment="1">
      <alignment horizontal="left" vertical="top" wrapText="1"/>
    </xf>
    <xf numFmtId="0" fontId="11" fillId="0" borderId="0" xfId="0" applyFont="1" applyFill="1" applyAlignment="1"/>
    <xf numFmtId="0" fontId="11" fillId="0" borderId="0" xfId="0" applyFont="1" applyAlignment="1"/>
    <xf numFmtId="0" fontId="13" fillId="0" borderId="0" xfId="0" applyFont="1" applyFill="1" applyAlignment="1">
      <alignment horizontal="left" vertical="top"/>
    </xf>
    <xf numFmtId="0" fontId="5" fillId="0" borderId="7" xfId="0" applyFont="1" applyFill="1" applyBorder="1" applyAlignment="1">
      <alignment horizontal="right" vertical="top" wrapText="1"/>
    </xf>
    <xf numFmtId="0" fontId="5" fillId="0" borderId="7" xfId="0" applyFont="1" applyFill="1" applyBorder="1" applyAlignment="1">
      <alignment vertical="top" wrapText="1"/>
    </xf>
    <xf numFmtId="2" fontId="5" fillId="0" borderId="7" xfId="0" applyNumberFormat="1" applyFont="1" applyFill="1" applyBorder="1" applyAlignment="1">
      <alignment horizontal="right" vertical="top" wrapText="1"/>
    </xf>
    <xf numFmtId="0" fontId="6" fillId="0" borderId="0" xfId="0" applyFont="1" applyFill="1" applyBorder="1" applyAlignment="1">
      <alignment wrapText="1"/>
    </xf>
    <xf numFmtId="0" fontId="5" fillId="0" borderId="0" xfId="0" applyFont="1" applyFill="1" applyAlignment="1">
      <alignment horizontal="left"/>
    </xf>
    <xf numFmtId="2" fontId="6" fillId="0" borderId="0" xfId="0" applyNumberFormat="1" applyFont="1" applyFill="1" applyAlignment="1">
      <alignment horizontal="left" vertical="top"/>
    </xf>
    <xf numFmtId="2" fontId="6" fillId="0" borderId="0" xfId="16" applyNumberFormat="1" applyFont="1" applyFill="1" applyAlignment="1">
      <alignment horizontal="left"/>
    </xf>
    <xf numFmtId="170" fontId="6" fillId="11" borderId="0" xfId="6" applyNumberFormat="1" applyFont="1" applyFill="1" applyAlignment="1">
      <alignment horizontal="left"/>
    </xf>
    <xf numFmtId="0" fontId="5" fillId="0" borderId="0" xfId="0" applyFont="1" applyFill="1" applyAlignment="1">
      <alignment horizontal="left" vertical="top" wrapText="1"/>
    </xf>
    <xf numFmtId="0" fontId="35" fillId="0" borderId="0" xfId="0" applyFont="1" applyAlignment="1">
      <alignment horizontal="center" wrapText="1"/>
    </xf>
    <xf numFmtId="0" fontId="21" fillId="0" borderId="0" xfId="0" applyFont="1" applyAlignment="1">
      <alignment horizontal="center"/>
    </xf>
    <xf numFmtId="0" fontId="5" fillId="3" borderId="0" xfId="0" applyFont="1" applyFill="1" applyAlignment="1">
      <alignment horizontal="center" vertical="top" wrapText="1"/>
    </xf>
    <xf numFmtId="0" fontId="5" fillId="0" borderId="0" xfId="0" applyFont="1" applyFill="1" applyAlignment="1">
      <alignment horizontal="left"/>
    </xf>
    <xf numFmtId="0" fontId="5" fillId="0" borderId="0" xfId="0" applyFont="1" applyFill="1" applyAlignment="1">
      <alignment horizontal="justify" vertical="top" wrapText="1"/>
    </xf>
    <xf numFmtId="0" fontId="87" fillId="0" borderId="0" xfId="0" applyFont="1" applyFill="1" applyAlignment="1">
      <alignment horizontal="left" vertical="top" wrapText="1"/>
    </xf>
    <xf numFmtId="0" fontId="5" fillId="0" borderId="8" xfId="3" applyFont="1" applyFill="1" applyBorder="1" applyAlignment="1">
      <alignment horizontal="center" vertical="top" wrapText="1"/>
    </xf>
    <xf numFmtId="0" fontId="8" fillId="0" borderId="0" xfId="0" applyFont="1" applyAlignment="1">
      <alignment vertical="top" wrapText="1"/>
    </xf>
    <xf numFmtId="0" fontId="76" fillId="0" borderId="0" xfId="0" applyFont="1" applyFill="1" applyAlignment="1">
      <alignment horizontal="left" vertical="center" wrapText="1"/>
    </xf>
    <xf numFmtId="0" fontId="6" fillId="0" borderId="15" xfId="5" applyFont="1" applyFill="1" applyBorder="1"/>
    <xf numFmtId="0" fontId="5" fillId="0" borderId="12" xfId="5" applyFont="1" applyFill="1" applyBorder="1"/>
    <xf numFmtId="0" fontId="6" fillId="0" borderId="10" xfId="5" applyFont="1" applyFill="1" applyBorder="1"/>
    <xf numFmtId="0" fontId="6" fillId="0" borderId="12" xfId="5" applyFont="1" applyFill="1" applyBorder="1"/>
    <xf numFmtId="0" fontId="6" fillId="0" borderId="14" xfId="5" applyFont="1" applyFill="1" applyBorder="1"/>
    <xf numFmtId="0" fontId="6" fillId="0" borderId="13" xfId="5" applyFont="1" applyFill="1" applyBorder="1"/>
    <xf numFmtId="0" fontId="6" fillId="12" borderId="3" xfId="0" applyFont="1" applyFill="1" applyBorder="1" applyAlignment="1">
      <alignment horizontal="left" vertical="top"/>
    </xf>
    <xf numFmtId="0" fontId="6" fillId="12" borderId="28" xfId="0" applyFont="1" applyFill="1" applyBorder="1" applyAlignment="1">
      <alignment horizontal="left" vertical="top"/>
    </xf>
    <xf numFmtId="0" fontId="5" fillId="12" borderId="4" xfId="0" applyFont="1" applyFill="1" applyBorder="1" applyAlignment="1">
      <alignment horizontal="left" vertical="top"/>
    </xf>
    <xf numFmtId="0" fontId="5" fillId="12" borderId="5" xfId="0" applyFont="1" applyFill="1" applyBorder="1" applyAlignment="1">
      <alignment horizontal="left" vertical="top"/>
    </xf>
    <xf numFmtId="0" fontId="5" fillId="12" borderId="0" xfId="0" applyFont="1" applyFill="1" applyBorder="1" applyAlignment="1">
      <alignment horizontal="left" vertical="top"/>
    </xf>
    <xf numFmtId="0" fontId="5" fillId="12" borderId="24" xfId="0" applyFont="1" applyFill="1" applyBorder="1" applyAlignment="1">
      <alignment horizontal="left" vertical="top"/>
    </xf>
    <xf numFmtId="0" fontId="5" fillId="12" borderId="25" xfId="0" applyFont="1" applyFill="1" applyBorder="1" applyAlignment="1">
      <alignment vertical="top"/>
    </xf>
    <xf numFmtId="0" fontId="5" fillId="12" borderId="26" xfId="0" applyFont="1" applyFill="1" applyBorder="1" applyAlignment="1">
      <alignment vertical="top"/>
    </xf>
    <xf numFmtId="0" fontId="5" fillId="12" borderId="27" xfId="0" applyFont="1" applyFill="1" applyBorder="1" applyAlignment="1">
      <alignment vertical="top"/>
    </xf>
    <xf numFmtId="0" fontId="6" fillId="0" borderId="0" xfId="0" applyFont="1" applyFill="1" applyAlignment="1">
      <alignment horizontal="justify" vertical="top"/>
    </xf>
    <xf numFmtId="0" fontId="12" fillId="0" borderId="0" xfId="3" applyFont="1" applyFill="1" applyAlignment="1">
      <alignment horizontal="left" vertical="top"/>
    </xf>
    <xf numFmtId="0" fontId="6" fillId="0" borderId="0" xfId="0" applyFont="1" applyFill="1" applyBorder="1" applyAlignment="1">
      <alignment horizontal="left" vertical="top"/>
    </xf>
    <xf numFmtId="0" fontId="3" fillId="0" borderId="0" xfId="0" applyFont="1" applyFill="1" applyAlignment="1">
      <alignment horizontal="left" vertical="top"/>
    </xf>
    <xf numFmtId="0" fontId="4" fillId="0" borderId="0" xfId="0" applyFont="1" applyFill="1" applyAlignment="1">
      <alignment horizontal="left"/>
    </xf>
    <xf numFmtId="0" fontId="5" fillId="12" borderId="0" xfId="0" applyFont="1" applyFill="1" applyBorder="1" applyAlignment="1">
      <alignment vertical="top"/>
    </xf>
    <xf numFmtId="0" fontId="5" fillId="12" borderId="24" xfId="0" applyFont="1" applyFill="1" applyBorder="1" applyAlignment="1">
      <alignment vertical="top"/>
    </xf>
    <xf numFmtId="0" fontId="5" fillId="0" borderId="0" xfId="0" applyFont="1" applyAlignment="1">
      <alignment horizontal="left" vertical="top"/>
    </xf>
    <xf numFmtId="0" fontId="5" fillId="12" borderId="28" xfId="0" applyFont="1" applyFill="1" applyBorder="1" applyAlignment="1">
      <alignment horizontal="left" vertical="top"/>
    </xf>
    <xf numFmtId="0" fontId="6" fillId="12" borderId="0" xfId="0" applyFont="1" applyFill="1" applyBorder="1" applyAlignment="1">
      <alignment horizontal="left" vertical="top"/>
    </xf>
    <xf numFmtId="0" fontId="6" fillId="12" borderId="4" xfId="0" applyFont="1" applyFill="1" applyBorder="1" applyAlignment="1">
      <alignment vertical="top" wrapText="1"/>
    </xf>
    <xf numFmtId="0" fontId="6" fillId="12" borderId="5" xfId="0" applyFont="1" applyFill="1" applyBorder="1" applyAlignment="1">
      <alignment vertical="top" wrapText="1"/>
    </xf>
    <xf numFmtId="0" fontId="5" fillId="12" borderId="25" xfId="0" applyFont="1" applyFill="1" applyBorder="1" applyAlignment="1">
      <alignment horizontal="left" vertical="top"/>
    </xf>
    <xf numFmtId="0" fontId="6" fillId="12" borderId="3" xfId="0" applyFont="1" applyFill="1" applyBorder="1" applyAlignment="1">
      <alignment vertical="top"/>
    </xf>
    <xf numFmtId="0" fontId="6" fillId="12" borderId="4" xfId="0" applyFont="1" applyFill="1" applyBorder="1" applyAlignment="1">
      <alignment vertical="top"/>
    </xf>
    <xf numFmtId="0" fontId="6" fillId="12" borderId="5" xfId="0" applyFont="1" applyFill="1" applyBorder="1" applyAlignment="1">
      <alignment vertical="top"/>
    </xf>
    <xf numFmtId="0" fontId="6" fillId="12" borderId="24" xfId="0" applyFont="1" applyFill="1" applyBorder="1" applyAlignment="1">
      <alignment horizontal="left" vertical="top"/>
    </xf>
    <xf numFmtId="0" fontId="6" fillId="12" borderId="4" xfId="0" applyFont="1" applyFill="1" applyBorder="1" applyAlignment="1">
      <alignment horizontal="left" vertical="top"/>
    </xf>
    <xf numFmtId="0" fontId="6" fillId="12" borderId="5" xfId="0" applyFont="1" applyFill="1" applyBorder="1" applyAlignment="1">
      <alignment horizontal="left" vertical="top"/>
    </xf>
    <xf numFmtId="0" fontId="5" fillId="6" borderId="0" xfId="0" applyFont="1" applyFill="1" applyAlignment="1">
      <alignment horizontal="left" vertical="top" indent="2"/>
    </xf>
    <xf numFmtId="0" fontId="76" fillId="12" borderId="28" xfId="0" applyFont="1" applyFill="1" applyBorder="1" applyAlignment="1">
      <alignment vertical="top"/>
    </xf>
    <xf numFmtId="0" fontId="5" fillId="12" borderId="0" xfId="0" applyFont="1" applyFill="1" applyBorder="1" applyAlignment="1"/>
    <xf numFmtId="0" fontId="3" fillId="12" borderId="0" xfId="0" applyFont="1" applyFill="1" applyBorder="1" applyAlignment="1"/>
    <xf numFmtId="0" fontId="5" fillId="12" borderId="0" xfId="0" applyFont="1" applyFill="1" applyBorder="1" applyAlignment="1">
      <alignment horizontal="left"/>
    </xf>
    <xf numFmtId="0" fontId="3" fillId="12" borderId="0" xfId="0" applyFont="1" applyFill="1" applyBorder="1" applyAlignment="1">
      <alignment horizontal="left"/>
    </xf>
    <xf numFmtId="0" fontId="76" fillId="12" borderId="24" xfId="0" applyFont="1" applyFill="1" applyBorder="1" applyAlignment="1">
      <alignment vertical="top"/>
    </xf>
    <xf numFmtId="0" fontId="77" fillId="12" borderId="28" xfId="0" applyFont="1" applyFill="1" applyBorder="1" applyAlignment="1">
      <alignment horizontal="left" vertical="top"/>
    </xf>
    <xf numFmtId="0" fontId="77" fillId="12" borderId="0" xfId="0" applyFont="1" applyFill="1" applyBorder="1" applyAlignment="1">
      <alignment horizontal="left" vertical="top"/>
    </xf>
    <xf numFmtId="0" fontId="77" fillId="12" borderId="24" xfId="0" applyFont="1" applyFill="1" applyBorder="1" applyAlignment="1">
      <alignment horizontal="left" vertical="top"/>
    </xf>
    <xf numFmtId="0" fontId="18" fillId="0" borderId="0" xfId="3" applyFont="1" applyFill="1" applyAlignment="1">
      <alignment horizontal="left" vertical="top"/>
    </xf>
    <xf numFmtId="0" fontId="76" fillId="0" borderId="0" xfId="0" applyFont="1" applyFill="1" applyAlignment="1">
      <alignment horizontal="left" vertical="top"/>
    </xf>
    <xf numFmtId="0" fontId="77" fillId="0" borderId="0" xfId="0" applyFont="1" applyFill="1" applyAlignment="1">
      <alignment vertical="top"/>
    </xf>
    <xf numFmtId="0" fontId="6" fillId="0" borderId="0" xfId="0" quotePrefix="1" applyFont="1" applyFill="1" applyAlignment="1">
      <alignment vertical="top"/>
    </xf>
    <xf numFmtId="0" fontId="13" fillId="0" borderId="0" xfId="0" applyFont="1" applyFill="1" applyAlignment="1">
      <alignment vertical="top"/>
    </xf>
    <xf numFmtId="0" fontId="12" fillId="0" borderId="0" xfId="3" applyFont="1" applyFill="1" applyAlignment="1">
      <alignment horizontal="left" vertical="top" indent="1"/>
    </xf>
    <xf numFmtId="0" fontId="5" fillId="0" borderId="0" xfId="0" applyFont="1" applyFill="1" applyAlignment="1">
      <alignment horizontal="left" vertical="top" indent="1"/>
    </xf>
    <xf numFmtId="0" fontId="57" fillId="0" borderId="0" xfId="0" applyFont="1" applyFill="1" applyAlignment="1">
      <alignment vertical="top"/>
    </xf>
    <xf numFmtId="0" fontId="76" fillId="6" borderId="0" xfId="0" quotePrefix="1" applyFont="1" applyFill="1" applyAlignment="1">
      <alignment horizontal="left" vertical="top"/>
    </xf>
    <xf numFmtId="0" fontId="83" fillId="6" borderId="0" xfId="3" applyFont="1" applyFill="1" applyBorder="1" applyAlignment="1">
      <alignment vertical="top"/>
    </xf>
    <xf numFmtId="0" fontId="76" fillId="6" borderId="0" xfId="3" applyFont="1" applyFill="1" applyBorder="1" applyAlignment="1">
      <alignment vertical="top"/>
    </xf>
    <xf numFmtId="164" fontId="5" fillId="6" borderId="0" xfId="0" applyNumberFormat="1" applyFont="1" applyFill="1" applyBorder="1" applyAlignment="1">
      <alignment horizontal="right"/>
    </xf>
    <xf numFmtId="164" fontId="5" fillId="6" borderId="0" xfId="0" applyNumberFormat="1" applyFont="1" applyFill="1" applyAlignment="1">
      <alignment horizontal="right"/>
    </xf>
    <xf numFmtId="0" fontId="6" fillId="6" borderId="28" xfId="0" applyFont="1" applyFill="1" applyBorder="1" applyAlignment="1">
      <alignment horizontal="left" vertical="top"/>
    </xf>
    <xf numFmtId="0" fontId="5" fillId="6" borderId="0" xfId="0" applyFont="1" applyFill="1" applyBorder="1" applyAlignment="1">
      <alignment horizontal="left" vertical="top"/>
    </xf>
    <xf numFmtId="164" fontId="5" fillId="6" borderId="0" xfId="1" applyNumberFormat="1" applyFont="1" applyFill="1" applyBorder="1" applyAlignment="1">
      <alignment horizontal="right" vertical="top"/>
    </xf>
    <xf numFmtId="0" fontId="14" fillId="0" borderId="0" xfId="0" applyFont="1" applyFill="1" applyAlignment="1">
      <alignment vertical="top"/>
    </xf>
    <xf numFmtId="0" fontId="3" fillId="0" borderId="0" xfId="0" applyFont="1" applyFill="1" applyAlignment="1">
      <alignment vertical="top"/>
    </xf>
    <xf numFmtId="0" fontId="14" fillId="0" borderId="0" xfId="0" applyFont="1" applyFill="1" applyBorder="1" applyAlignment="1">
      <alignment vertical="top"/>
    </xf>
    <xf numFmtId="0" fontId="22" fillId="0" borderId="0" xfId="0" applyFont="1" applyFill="1" applyAlignment="1">
      <alignment horizontal="left" vertical="top"/>
    </xf>
    <xf numFmtId="0" fontId="9" fillId="0" borderId="1" xfId="0" applyFont="1" applyFill="1" applyBorder="1" applyAlignment="1">
      <alignment horizontal="left" vertical="top"/>
    </xf>
    <xf numFmtId="0" fontId="9" fillId="0" borderId="0" xfId="0" applyFont="1" applyFill="1" applyAlignment="1">
      <alignment horizontal="left" vertical="top"/>
    </xf>
    <xf numFmtId="0" fontId="30" fillId="0" borderId="0" xfId="2" applyFont="1" applyFill="1" applyAlignment="1" applyProtection="1">
      <alignment horizontal="left" vertical="top"/>
    </xf>
    <xf numFmtId="0" fontId="14" fillId="0" borderId="0" xfId="0" applyFont="1" applyFill="1" applyBorder="1" applyAlignment="1">
      <alignment horizontal="left" vertical="top"/>
    </xf>
    <xf numFmtId="0" fontId="36" fillId="0" borderId="0" xfId="2" applyFont="1" applyFill="1" applyBorder="1" applyAlignment="1" applyProtection="1">
      <alignment horizontal="left" vertical="top"/>
    </xf>
    <xf numFmtId="0" fontId="25" fillId="0" borderId="0" xfId="0" applyFont="1" applyFill="1" applyAlignment="1">
      <alignment horizontal="left" vertical="top" wrapText="1"/>
    </xf>
    <xf numFmtId="164" fontId="6" fillId="0" borderId="0" xfId="1" applyNumberFormat="1" applyFont="1" applyFill="1" applyBorder="1" applyAlignment="1">
      <alignment vertical="top"/>
    </xf>
    <xf numFmtId="0" fontId="35" fillId="0" borderId="0" xfId="0" applyFont="1" applyAlignment="1">
      <alignment wrapText="1"/>
    </xf>
    <xf numFmtId="0" fontId="5" fillId="0" borderId="1" xfId="0" applyFont="1" applyFill="1" applyBorder="1" applyAlignment="1"/>
    <xf numFmtId="0" fontId="6" fillId="12" borderId="28" xfId="0" applyFont="1" applyFill="1" applyBorder="1" applyAlignment="1">
      <alignment vertical="top"/>
    </xf>
    <xf numFmtId="0" fontId="6" fillId="12" borderId="0" xfId="0" applyFont="1" applyFill="1" applyBorder="1" applyAlignment="1">
      <alignment vertical="top"/>
    </xf>
    <xf numFmtId="0" fontId="6" fillId="12" borderId="24" xfId="0" applyFont="1" applyFill="1" applyBorder="1" applyAlignment="1">
      <alignment vertical="top"/>
    </xf>
    <xf numFmtId="0" fontId="12" fillId="0" borderId="0" xfId="3" applyFont="1" applyFill="1" applyAlignment="1">
      <alignment horizontal="left"/>
    </xf>
    <xf numFmtId="0" fontId="6" fillId="13" borderId="3" xfId="0" applyFont="1" applyFill="1" applyBorder="1" applyAlignment="1">
      <alignment vertical="top"/>
    </xf>
    <xf numFmtId="0" fontId="6" fillId="13" borderId="4" xfId="0" applyFont="1" applyFill="1" applyBorder="1" applyAlignment="1">
      <alignment vertical="top"/>
    </xf>
    <xf numFmtId="0" fontId="6" fillId="13" borderId="5" xfId="0" applyFont="1" applyFill="1" applyBorder="1" applyAlignment="1">
      <alignment vertical="top"/>
    </xf>
    <xf numFmtId="0" fontId="6" fillId="13" borderId="28" xfId="0" applyFont="1" applyFill="1" applyBorder="1" applyAlignment="1">
      <alignment vertical="top"/>
    </xf>
    <xf numFmtId="0" fontId="6" fillId="13" borderId="0" xfId="0" applyFont="1" applyFill="1" applyBorder="1" applyAlignment="1">
      <alignment vertical="top"/>
    </xf>
    <xf numFmtId="0" fontId="6" fillId="13" borderId="24" xfId="0" applyFont="1" applyFill="1" applyBorder="1" applyAlignment="1">
      <alignment vertical="top"/>
    </xf>
    <xf numFmtId="0" fontId="13" fillId="13" borderId="28" xfId="0" applyFont="1" applyFill="1" applyBorder="1" applyAlignment="1">
      <alignment horizontal="left" vertical="top"/>
    </xf>
    <xf numFmtId="0" fontId="5" fillId="13" borderId="0" xfId="0" applyFont="1" applyFill="1" applyBorder="1" applyAlignment="1">
      <alignment horizontal="left" vertical="top"/>
    </xf>
    <xf numFmtId="0" fontId="6" fillId="13" borderId="3" xfId="0" applyFont="1" applyFill="1" applyBorder="1" applyAlignment="1">
      <alignment horizontal="left" vertical="top"/>
    </xf>
    <xf numFmtId="0" fontId="6" fillId="13" borderId="4" xfId="0" applyFont="1" applyFill="1" applyBorder="1" applyAlignment="1">
      <alignment horizontal="left" vertical="top"/>
    </xf>
    <xf numFmtId="0" fontId="6" fillId="13" borderId="5" xfId="0" applyFont="1" applyFill="1" applyBorder="1" applyAlignment="1">
      <alignment horizontal="left" vertical="top"/>
    </xf>
    <xf numFmtId="0" fontId="6" fillId="13" borderId="28" xfId="0" applyFont="1" applyFill="1" applyBorder="1" applyAlignment="1">
      <alignment horizontal="left" vertical="top"/>
    </xf>
    <xf numFmtId="0" fontId="6" fillId="13" borderId="0" xfId="0" applyFont="1" applyFill="1" applyBorder="1" applyAlignment="1">
      <alignment horizontal="left" vertical="top"/>
    </xf>
    <xf numFmtId="0" fontId="6" fillId="13" borderId="24" xfId="0" applyFont="1" applyFill="1" applyBorder="1" applyAlignment="1">
      <alignment horizontal="left" vertical="top"/>
    </xf>
    <xf numFmtId="164" fontId="5" fillId="13" borderId="0" xfId="1" applyNumberFormat="1" applyFont="1" applyFill="1" applyBorder="1" applyAlignment="1">
      <alignment horizontal="left"/>
    </xf>
    <xf numFmtId="164" fontId="5" fillId="13" borderId="24" xfId="1" applyNumberFormat="1" applyFont="1" applyFill="1" applyBorder="1" applyAlignment="1">
      <alignment horizontal="left"/>
    </xf>
    <xf numFmtId="164" fontId="5" fillId="0" borderId="0" xfId="1" applyNumberFormat="1" applyFont="1" applyFill="1" applyBorder="1" applyAlignment="1">
      <alignment horizontal="left"/>
    </xf>
    <xf numFmtId="0" fontId="6" fillId="6" borderId="0" xfId="0" applyFont="1" applyFill="1" applyAlignment="1">
      <alignment horizontal="left" vertical="top"/>
    </xf>
    <xf numFmtId="0" fontId="5" fillId="6" borderId="0" xfId="0" applyFont="1" applyFill="1" applyAlignment="1">
      <alignment horizontal="left"/>
    </xf>
    <xf numFmtId="166" fontId="5" fillId="6" borderId="0" xfId="1" applyNumberFormat="1" applyFont="1" applyFill="1" applyAlignment="1">
      <alignment horizontal="left"/>
    </xf>
    <xf numFmtId="166" fontId="5" fillId="6" borderId="0" xfId="1" applyNumberFormat="1" applyFont="1" applyFill="1" applyBorder="1" applyAlignment="1">
      <alignment horizontal="left"/>
    </xf>
    <xf numFmtId="164" fontId="6" fillId="6" borderId="0" xfId="1" applyNumberFormat="1" applyFont="1" applyFill="1" applyBorder="1" applyAlignment="1"/>
    <xf numFmtId="0" fontId="76" fillId="6" borderId="0" xfId="0" applyFont="1" applyFill="1" applyAlignment="1">
      <alignment horizontal="left"/>
    </xf>
    <xf numFmtId="0" fontId="12" fillId="6" borderId="0" xfId="3" applyFont="1" applyFill="1" applyAlignment="1">
      <alignment vertical="top"/>
    </xf>
    <xf numFmtId="0" fontId="24" fillId="0" borderId="1" xfId="0" applyFont="1" applyFill="1" applyBorder="1" applyAlignment="1">
      <alignment vertical="top"/>
    </xf>
    <xf numFmtId="0" fontId="24" fillId="0" borderId="0" xfId="0" applyFont="1" applyFill="1" applyAlignment="1">
      <alignment vertical="top"/>
    </xf>
    <xf numFmtId="0" fontId="24" fillId="0" borderId="0" xfId="0" applyFont="1" applyFill="1" applyAlignment="1">
      <alignment horizontal="left" vertical="top"/>
    </xf>
    <xf numFmtId="0" fontId="6" fillId="0" borderId="0" xfId="3" applyFont="1" applyBorder="1" applyAlignment="1">
      <alignment horizontal="left" vertical="top"/>
    </xf>
    <xf numFmtId="3" fontId="76" fillId="0" borderId="8" xfId="3" applyNumberFormat="1" applyFont="1" applyFill="1" applyBorder="1" applyAlignment="1">
      <alignment horizontal="center" vertical="top" wrapText="1"/>
    </xf>
    <xf numFmtId="0" fontId="24" fillId="0" borderId="0" xfId="0" applyFont="1" applyFill="1" applyAlignment="1">
      <alignment horizontal="center" vertical="center"/>
    </xf>
    <xf numFmtId="0" fontId="24" fillId="0" borderId="1" xfId="0" applyFont="1" applyFill="1" applyBorder="1" applyAlignment="1">
      <alignment horizontal="center" vertical="center"/>
    </xf>
    <xf numFmtId="0" fontId="107" fillId="0" borderId="0" xfId="0" applyFont="1" applyAlignment="1">
      <alignment vertical="top"/>
    </xf>
    <xf numFmtId="0" fontId="6" fillId="0" borderId="12" xfId="5" applyFont="1" applyFill="1" applyBorder="1" applyAlignment="1"/>
    <xf numFmtId="0" fontId="6" fillId="0" borderId="0" xfId="5" applyFont="1" applyFill="1" applyBorder="1" applyAlignment="1"/>
    <xf numFmtId="0" fontId="6" fillId="0" borderId="12" xfId="5" applyFont="1" applyFill="1" applyBorder="1" applyAlignment="1">
      <alignment horizontal="left"/>
    </xf>
    <xf numFmtId="0" fontId="6" fillId="0" borderId="0" xfId="5" applyFont="1" applyFill="1" applyBorder="1" applyAlignment="1">
      <alignment horizontal="left"/>
    </xf>
    <xf numFmtId="0" fontId="6" fillId="11" borderId="0" xfId="16" applyFont="1" applyFill="1" applyAlignment="1">
      <alignment horizontal="right"/>
    </xf>
    <xf numFmtId="0" fontId="5" fillId="3" borderId="0" xfId="0" applyFont="1" applyFill="1" applyAlignment="1">
      <alignment horizontal="center" vertical="top" wrapText="1"/>
    </xf>
    <xf numFmtId="0" fontId="6" fillId="0" borderId="0" xfId="0" applyFont="1" applyFill="1" applyAlignment="1">
      <alignment horizontal="left"/>
    </xf>
    <xf numFmtId="0" fontId="6" fillId="0" borderId="6" xfId="5" applyFont="1" applyFill="1" applyBorder="1" applyAlignment="1">
      <alignment horizontal="center" wrapText="1"/>
    </xf>
    <xf numFmtId="0" fontId="6" fillId="0" borderId="0" xfId="0" applyFont="1" applyBorder="1" applyAlignment="1">
      <alignment horizontal="center" vertical="center" wrapText="1"/>
    </xf>
    <xf numFmtId="0" fontId="5" fillId="3" borderId="0" xfId="0" applyFont="1" applyFill="1" applyAlignment="1">
      <alignment horizontal="center" vertical="top" wrapText="1"/>
    </xf>
    <xf numFmtId="164" fontId="6" fillId="0" borderId="0" xfId="0" applyNumberFormat="1" applyFont="1" applyFill="1" applyBorder="1" applyAlignment="1">
      <alignment horizontal="left"/>
    </xf>
    <xf numFmtId="0" fontId="79" fillId="0" borderId="10" xfId="0" applyFont="1" applyBorder="1"/>
    <xf numFmtId="0" fontId="5" fillId="0" borderId="12" xfId="5" applyFont="1" applyFill="1" applyBorder="1" applyAlignment="1">
      <alignment horizontal="left"/>
    </xf>
    <xf numFmtId="0" fontId="5" fillId="0" borderId="0" xfId="5" applyFont="1" applyFill="1" applyBorder="1" applyAlignment="1">
      <alignment horizontal="left"/>
    </xf>
    <xf numFmtId="0" fontId="4" fillId="0" borderId="6" xfId="0" applyFont="1" applyBorder="1" applyAlignment="1">
      <alignment horizontal="center"/>
    </xf>
    <xf numFmtId="0" fontId="4" fillId="0" borderId="11" xfId="0" applyFont="1" applyBorder="1" applyAlignment="1">
      <alignment horizontal="center"/>
    </xf>
    <xf numFmtId="0" fontId="0" fillId="0" borderId="14" xfId="0" applyBorder="1"/>
    <xf numFmtId="0" fontId="4" fillId="11" borderId="0" xfId="0" applyFont="1" applyFill="1" applyAlignment="1">
      <alignment horizontal="right" vertical="top"/>
    </xf>
    <xf numFmtId="0" fontId="5" fillId="11" borderId="0" xfId="0" applyFont="1" applyFill="1" applyBorder="1" applyAlignment="1">
      <alignment horizontal="left" vertical="top"/>
    </xf>
    <xf numFmtId="0" fontId="46" fillId="0" borderId="0" xfId="0" applyFont="1" applyBorder="1" applyAlignment="1">
      <alignment vertical="top"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76" fillId="0" borderId="0" xfId="0" applyFont="1" applyFill="1" applyBorder="1" applyAlignment="1">
      <alignment horizontal="center" vertical="top" wrapText="1"/>
    </xf>
    <xf numFmtId="0" fontId="5" fillId="3" borderId="0" xfId="0" applyFont="1" applyFill="1" applyAlignment="1">
      <alignment horizontal="center" vertical="top" wrapText="1"/>
    </xf>
    <xf numFmtId="0" fontId="5" fillId="0" borderId="0" xfId="0" applyFont="1" applyAlignment="1">
      <alignment vertical="top" wrapText="1"/>
    </xf>
    <xf numFmtId="0" fontId="24" fillId="0" borderId="0" xfId="0" applyFont="1" applyFill="1" applyBorder="1" applyAlignment="1">
      <alignment vertical="top"/>
    </xf>
    <xf numFmtId="0" fontId="24" fillId="0" borderId="0" xfId="0" applyFont="1" applyFill="1" applyBorder="1" applyAlignment="1">
      <alignment horizontal="center" vertical="center"/>
    </xf>
    <xf numFmtId="0" fontId="24" fillId="11" borderId="1" xfId="0" applyFont="1" applyFill="1" applyBorder="1" applyAlignment="1">
      <alignment vertical="top" wrapText="1"/>
    </xf>
    <xf numFmtId="0" fontId="24" fillId="11" borderId="0" xfId="0" applyFont="1" applyFill="1" applyAlignment="1">
      <alignment vertical="top" wrapText="1"/>
    </xf>
    <xf numFmtId="0" fontId="24" fillId="11" borderId="0" xfId="0" applyFont="1" applyFill="1" applyAlignment="1">
      <alignment horizontal="center" vertical="center"/>
    </xf>
    <xf numFmtId="0" fontId="24" fillId="11" borderId="1" xfId="0" applyFont="1" applyFill="1" applyBorder="1" applyAlignment="1">
      <alignment horizontal="center" vertical="center"/>
    </xf>
    <xf numFmtId="0" fontId="7" fillId="0" borderId="0" xfId="0" applyFont="1" applyAlignment="1">
      <alignment vertical="top" wrapText="1"/>
    </xf>
    <xf numFmtId="0" fontId="13" fillId="8" borderId="0" xfId="0" applyFont="1" applyFill="1" applyAlignment="1">
      <alignment vertical="top" wrapText="1"/>
    </xf>
    <xf numFmtId="0" fontId="5" fillId="8" borderId="0" xfId="0" applyFont="1" applyFill="1" applyAlignment="1">
      <alignment wrapText="1"/>
    </xf>
    <xf numFmtId="0" fontId="3" fillId="8" borderId="0" xfId="0" applyFont="1" applyFill="1"/>
    <xf numFmtId="0" fontId="120" fillId="5" borderId="0" xfId="0" applyFont="1" applyFill="1"/>
    <xf numFmtId="0" fontId="71" fillId="6" borderId="0" xfId="0" applyFont="1" applyFill="1" applyBorder="1" applyAlignment="1">
      <alignment vertical="top"/>
    </xf>
    <xf numFmtId="0" fontId="1" fillId="6" borderId="0" xfId="0" applyFont="1" applyFill="1"/>
    <xf numFmtId="0" fontId="71" fillId="8" borderId="0" xfId="0" applyFont="1" applyFill="1" applyBorder="1" applyAlignment="1">
      <alignment vertical="top"/>
    </xf>
    <xf numFmtId="0" fontId="5" fillId="0" borderId="0" xfId="0" applyFont="1" applyAlignment="1">
      <alignment horizontal="right" vertical="top"/>
    </xf>
    <xf numFmtId="0" fontId="121" fillId="0" borderId="0" xfId="0" applyFont="1" applyAlignment="1">
      <alignment vertical="center"/>
    </xf>
    <xf numFmtId="0" fontId="5" fillId="0" borderId="7" xfId="0" applyFont="1" applyFill="1" applyBorder="1" applyAlignment="1">
      <alignment horizontal="justify" vertical="top" wrapText="1"/>
    </xf>
    <xf numFmtId="0" fontId="6" fillId="0" borderId="7" xfId="0" applyFont="1" applyFill="1" applyBorder="1" applyAlignment="1">
      <alignment horizontal="justify" vertical="top" wrapText="1"/>
    </xf>
    <xf numFmtId="3" fontId="5" fillId="0" borderId="8" xfId="3" applyNumberFormat="1" applyFont="1" applyFill="1" applyBorder="1" applyAlignment="1">
      <alignment horizontal="center" vertical="top" wrapText="1"/>
    </xf>
    <xf numFmtId="0" fontId="5" fillId="0" borderId="0" xfId="0" applyFont="1" applyAlignment="1">
      <alignment vertical="center" wrapText="1"/>
    </xf>
    <xf numFmtId="0" fontId="112" fillId="0" borderId="0" xfId="16" applyFont="1" applyFill="1"/>
    <xf numFmtId="0" fontId="122" fillId="0" borderId="0" xfId="16" applyFont="1" applyFill="1"/>
    <xf numFmtId="0" fontId="123" fillId="0" borderId="0" xfId="2" applyFont="1" applyAlignment="1" applyProtection="1"/>
    <xf numFmtId="0" fontId="125" fillId="0" borderId="0" xfId="5" applyFont="1" applyFill="1" applyAlignment="1">
      <alignment vertical="top"/>
    </xf>
    <xf numFmtId="0" fontId="112" fillId="3" borderId="0" xfId="0" applyFont="1" applyFill="1" applyAlignment="1">
      <alignment horizontal="left" vertical="top"/>
    </xf>
    <xf numFmtId="0" fontId="51" fillId="6" borderId="0" xfId="0" applyFont="1" applyFill="1"/>
    <xf numFmtId="10" fontId="76" fillId="6" borderId="0" xfId="0" applyNumberFormat="1" applyFont="1" applyFill="1" applyBorder="1" applyAlignment="1">
      <alignment horizontal="center"/>
    </xf>
    <xf numFmtId="0" fontId="119" fillId="0" borderId="0" xfId="0" applyFont="1" applyFill="1" applyAlignment="1">
      <alignment horizontal="center" vertical="top" wrapText="1"/>
    </xf>
    <xf numFmtId="0" fontId="114" fillId="0" borderId="0" xfId="0" applyFont="1" applyFill="1" applyAlignment="1">
      <alignment horizontal="center" vertical="top"/>
    </xf>
    <xf numFmtId="0" fontId="21" fillId="0" borderId="0" xfId="0" applyFont="1" applyFill="1" applyAlignment="1">
      <alignment horizontal="left" vertical="top" wrapText="1"/>
    </xf>
    <xf numFmtId="0" fontId="78" fillId="0" borderId="0" xfId="0" applyFont="1" applyFill="1" applyAlignment="1">
      <alignment wrapText="1"/>
    </xf>
    <xf numFmtId="164" fontId="97" fillId="0" borderId="0" xfId="1" applyNumberFormat="1" applyFont="1" applyFill="1" applyAlignment="1">
      <alignment horizontal="left" vertical="top"/>
    </xf>
    <xf numFmtId="164" fontId="97" fillId="0" borderId="0" xfId="1" applyNumberFormat="1" applyFont="1" applyFill="1" applyAlignment="1">
      <alignment horizontal="left" wrapText="1"/>
    </xf>
    <xf numFmtId="164" fontId="126" fillId="0" borderId="0" xfId="1" applyNumberFormat="1" applyFont="1" applyFill="1" applyAlignment="1">
      <alignment horizontal="left" vertical="top"/>
    </xf>
    <xf numFmtId="0" fontId="5" fillId="3" borderId="0" xfId="0" applyFont="1" applyFill="1" applyAlignment="1">
      <alignment horizontal="center" vertical="top" wrapText="1"/>
    </xf>
    <xf numFmtId="0" fontId="6" fillId="0" borderId="0" xfId="0" applyFont="1" applyAlignment="1">
      <alignment horizontal="left" vertical="top"/>
    </xf>
    <xf numFmtId="0" fontId="3" fillId="0" borderId="0" xfId="0" applyFont="1" applyAlignment="1"/>
    <xf numFmtId="0" fontId="21" fillId="0" borderId="0" xfId="0" applyFont="1" applyAlignment="1">
      <alignment horizontal="left" vertical="top" wrapText="1"/>
    </xf>
    <xf numFmtId="0" fontId="6" fillId="0" borderId="0" xfId="0" applyFont="1" applyAlignment="1">
      <alignment horizontal="left" vertical="center" wrapText="1"/>
    </xf>
    <xf numFmtId="0" fontId="101" fillId="0" borderId="0" xfId="0" applyFont="1" applyAlignment="1">
      <alignment horizontal="left"/>
    </xf>
    <xf numFmtId="0" fontId="100" fillId="0" borderId="0" xfId="0" applyFont="1" applyFill="1" applyBorder="1" applyAlignment="1">
      <alignment horizontal="right" vertical="top"/>
    </xf>
    <xf numFmtId="0" fontId="76" fillId="0" borderId="0" xfId="0" applyFont="1" applyFill="1" applyBorder="1" applyAlignment="1">
      <alignment horizontal="center" vertical="top" wrapText="1"/>
    </xf>
    <xf numFmtId="0" fontId="5" fillId="3" borderId="0" xfId="0" applyFont="1" applyFill="1" applyAlignment="1">
      <alignment horizontal="center" vertical="top" wrapText="1"/>
    </xf>
    <xf numFmtId="0" fontId="5" fillId="0" borderId="0" xfId="16" applyFont="1" applyFill="1" applyAlignment="1">
      <alignment horizontal="left" vertical="top" wrapText="1"/>
    </xf>
    <xf numFmtId="0" fontId="21" fillId="0" borderId="0" xfId="16" applyFont="1" applyFill="1" applyAlignment="1">
      <alignment horizontal="center" vertical="top" wrapText="1"/>
    </xf>
    <xf numFmtId="0" fontId="5" fillId="11" borderId="0" xfId="16" applyFont="1" applyFill="1" applyAlignment="1">
      <alignment horizontal="left" vertical="top" wrapText="1"/>
    </xf>
    <xf numFmtId="0" fontId="6" fillId="11" borderId="0" xfId="16" applyFont="1" applyFill="1" applyAlignment="1">
      <alignment horizontal="left" vertical="top"/>
    </xf>
    <xf numFmtId="0" fontId="5" fillId="11" borderId="0" xfId="0" applyFont="1" applyFill="1" applyBorder="1" applyAlignment="1">
      <alignment vertical="top" wrapText="1"/>
    </xf>
    <xf numFmtId="0" fontId="122" fillId="6" borderId="0" xfId="0" applyFont="1" applyFill="1" applyBorder="1" applyAlignment="1">
      <alignment horizontal="left" vertical="top" wrapText="1"/>
    </xf>
    <xf numFmtId="0" fontId="111" fillId="6" borderId="0" xfId="0" applyFont="1" applyFill="1"/>
    <xf numFmtId="0" fontId="127" fillId="6" borderId="0" xfId="19" applyFont="1" applyFill="1" applyAlignment="1">
      <alignment horizontal="left" vertical="top"/>
    </xf>
    <xf numFmtId="0" fontId="129" fillId="0" borderId="0" xfId="0" applyFont="1"/>
    <xf numFmtId="0" fontId="128" fillId="0" borderId="0" xfId="16" applyFont="1" applyFill="1"/>
    <xf numFmtId="0" fontId="130" fillId="0" borderId="0" xfId="16" applyFont="1" applyFill="1"/>
    <xf numFmtId="0" fontId="5" fillId="0" borderId="0" xfId="0" applyFont="1" applyFill="1" applyBorder="1" applyAlignment="1">
      <alignment horizontal="lef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164" fontId="5" fillId="11" borderId="0" xfId="1" applyNumberFormat="1" applyFont="1" applyFill="1" applyBorder="1" applyAlignment="1">
      <alignment horizontal="right"/>
    </xf>
    <xf numFmtId="0" fontId="5" fillId="0" borderId="0" xfId="0" applyFont="1" applyFill="1" applyBorder="1" applyAlignment="1">
      <alignment horizontal="left" vertical="top"/>
    </xf>
    <xf numFmtId="0" fontId="78" fillId="7" borderId="0" xfId="0" applyFont="1" applyFill="1"/>
    <xf numFmtId="0" fontId="6" fillId="0" borderId="6" xfId="0" applyFont="1" applyFill="1" applyBorder="1"/>
    <xf numFmtId="0" fontId="6" fillId="0" borderId="0" xfId="0" applyFont="1" applyFill="1" applyBorder="1"/>
    <xf numFmtId="6" fontId="97" fillId="0" borderId="0" xfId="0" quotePrefix="1" applyNumberFormat="1" applyFont="1" applyFill="1" applyAlignment="1">
      <alignment horizontal="right"/>
    </xf>
    <xf numFmtId="0" fontId="6" fillId="11" borderId="0" xfId="0" applyFont="1" applyFill="1" applyBorder="1" applyAlignment="1">
      <alignment horizontal="right" vertical="center" wrapText="1"/>
    </xf>
    <xf numFmtId="0" fontId="5" fillId="11" borderId="0" xfId="0" applyFont="1" applyFill="1" applyBorder="1" applyAlignment="1">
      <alignment horizontal="right" vertical="center" wrapText="1"/>
    </xf>
    <xf numFmtId="164" fontId="6" fillId="11" borderId="2" xfId="0" applyNumberFormat="1" applyFont="1" applyFill="1" applyBorder="1" applyAlignment="1">
      <alignment horizontal="right"/>
    </xf>
    <xf numFmtId="164" fontId="5" fillId="11" borderId="25" xfId="1" applyNumberFormat="1" applyFont="1" applyFill="1" applyBorder="1" applyAlignment="1">
      <alignment horizontal="right"/>
    </xf>
    <xf numFmtId="0" fontId="77" fillId="0" borderId="0" xfId="0" applyFont="1"/>
    <xf numFmtId="0" fontId="6" fillId="0" borderId="0" xfId="0" applyFont="1" applyFill="1" applyAlignment="1">
      <alignment horizontal="left"/>
    </xf>
    <xf numFmtId="1" fontId="4" fillId="0" borderId="0" xfId="0" quotePrefix="1" applyNumberFormat="1" applyFont="1" applyFill="1" applyAlignment="1">
      <alignment horizontal="right" wrapText="1"/>
    </xf>
    <xf numFmtId="0" fontId="5" fillId="0" borderId="0" xfId="0" applyFont="1" applyFill="1" applyAlignment="1">
      <alignment horizontal="justify" vertical="top" wrapText="1"/>
    </xf>
    <xf numFmtId="0" fontId="5" fillId="3" borderId="0" xfId="0" applyFont="1" applyFill="1" applyAlignment="1">
      <alignment horizontal="center"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89" fillId="0" borderId="0" xfId="16" applyFont="1" applyBorder="1" applyAlignment="1">
      <alignment vertical="center" wrapText="1"/>
    </xf>
    <xf numFmtId="0" fontId="6" fillId="0" borderId="0" xfId="16" applyFont="1" applyBorder="1" applyAlignment="1">
      <alignment wrapText="1"/>
    </xf>
    <xf numFmtId="3" fontId="5" fillId="0" borderId="0" xfId="16" applyNumberFormat="1" applyFont="1" applyFill="1" applyBorder="1" applyAlignment="1"/>
    <xf numFmtId="3" fontId="6" fillId="0" borderId="0" xfId="16" applyNumberFormat="1" applyFont="1" applyFill="1" applyBorder="1" applyAlignment="1"/>
    <xf numFmtId="0" fontId="6" fillId="0" borderId="26" xfId="16" applyFont="1" applyBorder="1" applyAlignment="1"/>
    <xf numFmtId="0" fontId="2" fillId="0" borderId="0" xfId="2" applyFill="1" applyAlignment="1" applyProtection="1"/>
    <xf numFmtId="0" fontId="5" fillId="3" borderId="0" xfId="0" applyFont="1" applyFill="1" applyAlignment="1">
      <alignment horizontal="center" vertical="top" wrapText="1"/>
    </xf>
    <xf numFmtId="0" fontId="5" fillId="7" borderId="0" xfId="0" applyFont="1" applyFill="1" applyAlignment="1">
      <alignment horizontal="center" vertical="top"/>
    </xf>
    <xf numFmtId="0" fontId="5" fillId="0" borderId="0" xfId="0" applyFont="1" applyFill="1" applyBorder="1" applyAlignment="1">
      <alignment horizontal="left" vertical="top" wrapText="1"/>
    </xf>
    <xf numFmtId="0" fontId="5" fillId="3" borderId="0" xfId="0" applyFont="1" applyFill="1" applyAlignment="1">
      <alignment horizontal="center" vertical="top" wrapText="1"/>
    </xf>
    <xf numFmtId="0" fontId="76" fillId="0" borderId="0" xfId="0" applyFont="1" applyFill="1" applyBorder="1" applyAlignment="1">
      <alignment horizontal="left" vertical="top" wrapText="1"/>
    </xf>
    <xf numFmtId="0" fontId="5" fillId="0" borderId="0" xfId="0" applyFont="1" applyFill="1" applyAlignment="1">
      <alignment horizontal="justify" vertical="top" wrapText="1"/>
    </xf>
    <xf numFmtId="0" fontId="5" fillId="0" borderId="0" xfId="16" applyFont="1" applyFill="1" applyBorder="1" applyAlignment="1">
      <alignment horizontal="left" vertical="top" wrapText="1"/>
    </xf>
    <xf numFmtId="0" fontId="87" fillId="0" borderId="0" xfId="0" applyFont="1" applyFill="1" applyAlignment="1">
      <alignment horizontal="left" vertical="top" wrapText="1"/>
    </xf>
    <xf numFmtId="0" fontId="5" fillId="7" borderId="0" xfId="0" applyFont="1" applyFill="1" applyBorder="1" applyAlignment="1">
      <alignment horizontal="left" vertical="top" wrapText="1"/>
    </xf>
    <xf numFmtId="0" fontId="132" fillId="0" borderId="0" xfId="0" applyFont="1" applyFill="1"/>
    <xf numFmtId="0" fontId="97" fillId="0" borderId="0" xfId="0" applyFont="1" applyFill="1"/>
    <xf numFmtId="0" fontId="76" fillId="7" borderId="0" xfId="0" applyFont="1" applyFill="1"/>
    <xf numFmtId="10" fontId="5" fillId="0" borderId="0" xfId="16" applyNumberFormat="1" applyFont="1" applyFill="1" applyBorder="1" applyAlignment="1">
      <alignment vertical="center"/>
    </xf>
    <xf numFmtId="0" fontId="5" fillId="11" borderId="0" xfId="0" applyFont="1" applyFill="1" applyAlignment="1"/>
    <xf numFmtId="0" fontId="76" fillId="0" borderId="0" xfId="0" applyFont="1" applyFill="1" applyAlignment="1">
      <alignment horizontal="left" vertical="center"/>
    </xf>
    <xf numFmtId="164" fontId="5" fillId="11" borderId="0" xfId="1" applyNumberFormat="1" applyFont="1" applyFill="1" applyBorder="1" applyAlignment="1">
      <alignment horizontal="right" vertical="top"/>
    </xf>
    <xf numFmtId="0" fontId="5" fillId="11" borderId="0" xfId="0" applyFont="1" applyFill="1" applyAlignment="1">
      <alignment horizontal="left"/>
    </xf>
    <xf numFmtId="164" fontId="6" fillId="0" borderId="2" xfId="0" applyNumberFormat="1" applyFont="1" applyFill="1" applyBorder="1" applyAlignment="1">
      <alignment horizontal="left" wrapText="1"/>
    </xf>
    <xf numFmtId="0" fontId="7" fillId="0" borderId="0" xfId="0" applyFont="1" applyFill="1" applyAlignment="1">
      <alignment horizontal="left" vertical="top" wrapText="1"/>
    </xf>
    <xf numFmtId="0" fontId="115" fillId="0" borderId="0" xfId="0" applyFont="1" applyAlignment="1">
      <alignment horizontal="left"/>
    </xf>
    <xf numFmtId="0" fontId="122" fillId="0" borderId="0" xfId="0" applyFont="1"/>
    <xf numFmtId="0" fontId="78" fillId="0" borderId="0" xfId="0" applyFont="1" applyFill="1" applyAlignment="1">
      <alignment vertical="center"/>
    </xf>
    <xf numFmtId="0" fontId="5" fillId="0" borderId="0" xfId="0" applyFont="1" applyFill="1" applyAlignment="1">
      <alignment horizontal="justify" vertical="top"/>
    </xf>
    <xf numFmtId="0" fontId="122" fillId="0" borderId="0" xfId="0" applyFont="1" applyFill="1" applyAlignment="1">
      <alignment horizontal="justify" vertical="top" wrapText="1"/>
    </xf>
    <xf numFmtId="0" fontId="5" fillId="0" borderId="0"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3" borderId="0" xfId="0" applyFont="1" applyFill="1" applyAlignment="1">
      <alignment horizontal="center" vertical="top" wrapText="1"/>
    </xf>
    <xf numFmtId="0" fontId="76" fillId="0" borderId="0" xfId="0" applyFont="1" applyFill="1" applyBorder="1" applyAlignment="1">
      <alignment horizontal="left" vertical="top" wrapText="1"/>
    </xf>
    <xf numFmtId="0" fontId="6" fillId="0" borderId="0" xfId="0" applyFont="1" applyFill="1" applyBorder="1" applyAlignment="1">
      <alignment horizontal="center"/>
    </xf>
    <xf numFmtId="0" fontId="76" fillId="0" borderId="2" xfId="16" applyFont="1" applyFill="1" applyBorder="1" applyAlignment="1">
      <alignment horizontal="left" vertical="top" wrapText="1"/>
    </xf>
    <xf numFmtId="0" fontId="5" fillId="0" borderId="0" xfId="16" applyFont="1" applyFill="1" applyBorder="1" applyAlignment="1">
      <alignment horizontal="left" vertical="top" wrapText="1"/>
    </xf>
    <xf numFmtId="0" fontId="83" fillId="0" borderId="0" xfId="16" applyFont="1" applyFill="1" applyBorder="1" applyAlignment="1">
      <alignment horizontal="left" vertical="top" wrapText="1"/>
    </xf>
    <xf numFmtId="0" fontId="76" fillId="0" borderId="0" xfId="16" applyFont="1" applyFill="1" applyBorder="1" applyAlignment="1">
      <alignment horizontal="left" vertical="top" wrapText="1"/>
    </xf>
    <xf numFmtId="0" fontId="3" fillId="0" borderId="0" xfId="0" applyFont="1" applyAlignment="1"/>
    <xf numFmtId="0" fontId="58" fillId="0" borderId="0" xfId="0" applyFont="1" applyFill="1"/>
    <xf numFmtId="1" fontId="6" fillId="0" borderId="0" xfId="0" applyNumberFormat="1" applyFont="1" applyFill="1" applyBorder="1" applyAlignment="1">
      <alignment horizontal="center"/>
    </xf>
    <xf numFmtId="0" fontId="6" fillId="0" borderId="0" xfId="0" applyFont="1" applyBorder="1" applyAlignment="1">
      <alignment horizontal="center"/>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0" xfId="0" applyFont="1" applyBorder="1" applyAlignment="1">
      <alignment wrapText="1"/>
    </xf>
    <xf numFmtId="0" fontId="5" fillId="0" borderId="2" xfId="0" applyFont="1" applyBorder="1" applyAlignment="1">
      <alignment wrapText="1"/>
    </xf>
    <xf numFmtId="0" fontId="5" fillId="0" borderId="13" xfId="0" applyFont="1" applyFill="1" applyBorder="1" applyAlignment="1">
      <alignment vertical="top" wrapText="1"/>
    </xf>
    <xf numFmtId="1" fontId="6" fillId="0" borderId="1" xfId="0" applyNumberFormat="1" applyFont="1" applyFill="1" applyBorder="1"/>
    <xf numFmtId="0" fontId="77" fillId="7" borderId="0" xfId="0" applyFont="1" applyFill="1"/>
    <xf numFmtId="0" fontId="5" fillId="0" borderId="0" xfId="16" quotePrefix="1" applyFont="1" applyFill="1" applyBorder="1" applyAlignment="1">
      <alignment horizontal="center" vertical="top"/>
    </xf>
    <xf numFmtId="0" fontId="5" fillId="0" borderId="0" xfId="16" applyFont="1" applyFill="1" applyBorder="1" applyAlignment="1">
      <alignment vertical="top" wrapText="1"/>
    </xf>
    <xf numFmtId="0" fontId="13" fillId="0" borderId="0" xfId="16" applyFont="1" applyFill="1" applyBorder="1" applyAlignment="1">
      <alignment horizontal="left" vertical="top"/>
    </xf>
    <xf numFmtId="0" fontId="76" fillId="0" borderId="0" xfId="16" applyFont="1" applyFill="1" applyBorder="1" applyAlignment="1">
      <alignment horizontal="left" vertical="top"/>
    </xf>
    <xf numFmtId="0" fontId="5" fillId="0" borderId="1" xfId="16" applyFont="1" applyFill="1" applyBorder="1" applyAlignment="1">
      <alignment horizontal="left" vertical="top"/>
    </xf>
    <xf numFmtId="0" fontId="5" fillId="0" borderId="1" xfId="16" applyFont="1" applyFill="1" applyBorder="1" applyAlignment="1">
      <alignment horizontal="left" vertical="top" wrapText="1"/>
    </xf>
    <xf numFmtId="0" fontId="83" fillId="0" borderId="2" xfId="16" applyFont="1" applyFill="1" applyBorder="1" applyAlignment="1">
      <alignment horizontal="left" vertical="top" wrapText="1"/>
    </xf>
    <xf numFmtId="164" fontId="76" fillId="0" borderId="0" xfId="16" applyNumberFormat="1" applyFont="1" applyFill="1" applyBorder="1" applyAlignment="1">
      <alignment horizontal="left" vertical="top" wrapText="1"/>
    </xf>
    <xf numFmtId="164" fontId="76" fillId="0" borderId="2" xfId="1" applyNumberFormat="1" applyFont="1" applyFill="1" applyBorder="1" applyAlignment="1">
      <alignment horizontal="right"/>
    </xf>
    <xf numFmtId="1" fontId="83" fillId="0" borderId="0" xfId="16" applyNumberFormat="1" applyFont="1" applyFill="1" applyBorder="1" applyAlignment="1">
      <alignment horizontal="center" vertical="top" wrapText="1"/>
    </xf>
    <xf numFmtId="164" fontId="77" fillId="0" borderId="2" xfId="16" applyNumberFormat="1" applyFont="1" applyFill="1" applyBorder="1" applyAlignment="1">
      <alignment horizontal="left" vertical="top" wrapText="1"/>
    </xf>
    <xf numFmtId="0" fontId="5" fillId="0" borderId="15" xfId="16" applyFont="1" applyFill="1" applyBorder="1" applyAlignment="1">
      <alignment horizontal="left" vertical="top" wrapText="1"/>
    </xf>
    <xf numFmtId="0" fontId="76" fillId="0" borderId="0" xfId="0" quotePrefix="1" applyFont="1" applyAlignment="1">
      <alignment horizontal="left" vertical="top"/>
    </xf>
    <xf numFmtId="0" fontId="66" fillId="0" borderId="0" xfId="0" applyFont="1"/>
    <xf numFmtId="0" fontId="55" fillId="0" borderId="0" xfId="0" quotePrefix="1" applyFont="1"/>
    <xf numFmtId="0" fontId="5" fillId="3" borderId="0" xfId="0" applyFont="1" applyFill="1" applyAlignment="1"/>
    <xf numFmtId="164" fontId="6" fillId="0" borderId="0" xfId="1" applyNumberFormat="1" applyFont="1" applyFill="1" applyAlignment="1">
      <alignment wrapText="1"/>
    </xf>
    <xf numFmtId="0" fontId="8" fillId="0" borderId="0" xfId="0" applyFont="1" applyFill="1" applyAlignment="1"/>
    <xf numFmtId="1" fontId="6" fillId="0" borderId="0" xfId="0" applyNumberFormat="1" applyFont="1" applyFill="1" applyBorder="1" applyAlignment="1"/>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122" fillId="0" borderId="0" xfId="16" applyFont="1" applyFill="1" applyAlignment="1">
      <alignment vertical="top" wrapText="1"/>
    </xf>
    <xf numFmtId="0" fontId="6" fillId="6" borderId="3" xfId="0" applyFont="1" applyFill="1" applyBorder="1" applyAlignment="1">
      <alignment horizontal="left" vertical="top"/>
    </xf>
    <xf numFmtId="166" fontId="5" fillId="6" borderId="24" xfId="1" applyNumberFormat="1" applyFont="1" applyFill="1" applyBorder="1" applyAlignment="1">
      <alignment horizontal="left"/>
    </xf>
    <xf numFmtId="0" fontId="6" fillId="6" borderId="4" xfId="0" applyFont="1" applyFill="1" applyBorder="1" applyAlignment="1">
      <alignment horizontal="left" vertical="top"/>
    </xf>
    <xf numFmtId="0" fontId="6" fillId="6" borderId="5" xfId="0" applyFont="1" applyFill="1" applyBorder="1" applyAlignment="1">
      <alignment horizontal="left" vertical="top"/>
    </xf>
    <xf numFmtId="171" fontId="5" fillId="0" borderId="0" xfId="0" applyNumberFormat="1" applyFont="1" applyBorder="1" applyAlignment="1">
      <alignment horizontal="center"/>
    </xf>
    <xf numFmtId="171" fontId="5" fillId="0" borderId="2" xfId="0" applyNumberFormat="1" applyFont="1" applyBorder="1" applyAlignment="1">
      <alignment horizontal="center"/>
    </xf>
    <xf numFmtId="0" fontId="5" fillId="0" borderId="15" xfId="0" applyFont="1" applyFill="1" applyBorder="1" applyAlignment="1">
      <alignment horizontal="center"/>
    </xf>
    <xf numFmtId="0" fontId="5" fillId="0" borderId="13" xfId="0" applyFont="1" applyFill="1" applyBorder="1" applyAlignment="1">
      <alignment horizontal="center"/>
    </xf>
    <xf numFmtId="0" fontId="6" fillId="0" borderId="10" xfId="0" applyFont="1" applyBorder="1"/>
    <xf numFmtId="0" fontId="5" fillId="0" borderId="6" xfId="0" applyFont="1" applyBorder="1"/>
    <xf numFmtId="0" fontId="5" fillId="0" borderId="11" xfId="0" applyFont="1" applyBorder="1" applyAlignment="1">
      <alignment horizontal="right"/>
    </xf>
    <xf numFmtId="0" fontId="5" fillId="0" borderId="6" xfId="0" applyFont="1" applyBorder="1" applyAlignment="1">
      <alignment horizontal="right"/>
    </xf>
    <xf numFmtId="0" fontId="5" fillId="0" borderId="10" xfId="0" applyFont="1" applyBorder="1" applyAlignment="1">
      <alignment horizontal="right"/>
    </xf>
    <xf numFmtId="171" fontId="5" fillId="0" borderId="13" xfId="0" applyNumberFormat="1" applyFont="1" applyBorder="1" applyAlignment="1">
      <alignment horizontal="center"/>
    </xf>
    <xf numFmtId="171" fontId="5" fillId="0" borderId="1" xfId="0" applyNumberFormat="1" applyFont="1" applyBorder="1" applyAlignment="1">
      <alignment horizontal="center"/>
    </xf>
    <xf numFmtId="171" fontId="5" fillId="0" borderId="15" xfId="0" applyNumberFormat="1" applyFont="1" applyBorder="1" applyAlignment="1">
      <alignment horizontal="center"/>
    </xf>
    <xf numFmtId="171" fontId="5" fillId="0" borderId="12" xfId="0" applyNumberFormat="1" applyFont="1" applyBorder="1" applyAlignment="1">
      <alignment horizontal="center"/>
    </xf>
    <xf numFmtId="171" fontId="5" fillId="0" borderId="14" xfId="0" applyNumberFormat="1" applyFont="1" applyBorder="1" applyAlignment="1">
      <alignment horizontal="center"/>
    </xf>
    <xf numFmtId="0" fontId="6" fillId="0" borderId="10" xfId="0" applyFont="1" applyFill="1" applyBorder="1"/>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4" xfId="0" applyFont="1" applyFill="1" applyBorder="1" applyAlignment="1">
      <alignment horizontal="center"/>
    </xf>
    <xf numFmtId="0" fontId="6" fillId="0" borderId="7" xfId="0" applyFont="1" applyFill="1" applyBorder="1" applyAlignment="1">
      <alignment vertical="top" wrapText="1"/>
    </xf>
    <xf numFmtId="0" fontId="5" fillId="0" borderId="0" xfId="0" applyFont="1" applyFill="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Border="1" applyAlignment="1">
      <alignment vertical="top"/>
    </xf>
    <xf numFmtId="0" fontId="133" fillId="0" borderId="0" xfId="0" applyFont="1" applyFill="1" applyAlignment="1">
      <alignment horizontal="center" vertical="center"/>
    </xf>
    <xf numFmtId="0" fontId="5" fillId="0" borderId="0" xfId="0" applyFont="1" applyFill="1" applyAlignment="1">
      <alignmen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6" fillId="0" borderId="0" xfId="16" quotePrefix="1" applyFont="1" applyFill="1" applyAlignment="1">
      <alignment horizontal="center"/>
    </xf>
    <xf numFmtId="0" fontId="6" fillId="0" borderId="0" xfId="0" applyFont="1" applyFill="1" applyAlignment="1">
      <alignment horizontal="left" wrapText="1"/>
    </xf>
    <xf numFmtId="0" fontId="21" fillId="0" borderId="0" xfId="0" applyFont="1" applyFill="1" applyAlignment="1">
      <alignment horizontal="center"/>
    </xf>
    <xf numFmtId="0" fontId="35" fillId="0" borderId="0" xfId="0" applyFont="1" applyFill="1" applyAlignment="1">
      <alignment horizontal="center" wrapText="1"/>
    </xf>
    <xf numFmtId="165" fontId="5" fillId="0" borderId="0" xfId="1" applyNumberFormat="1" applyFont="1" applyFill="1" applyBorder="1" applyAlignment="1">
      <alignment horizontal="right"/>
    </xf>
    <xf numFmtId="37" fontId="6" fillId="0" borderId="0" xfId="1" applyNumberFormat="1" applyFont="1" applyFill="1" applyBorder="1" applyAlignment="1">
      <alignment horizontal="right"/>
    </xf>
    <xf numFmtId="0" fontId="5" fillId="0" borderId="2" xfId="0" applyFont="1" applyFill="1" applyBorder="1" applyAlignment="1">
      <alignment horizontal="left"/>
    </xf>
    <xf numFmtId="0" fontId="25" fillId="0" borderId="0" xfId="0" applyFont="1" applyFill="1" applyAlignment="1">
      <alignment vertical="top"/>
    </xf>
    <xf numFmtId="0" fontId="125" fillId="0" borderId="0" xfId="5" applyFont="1" applyFill="1" applyAlignment="1"/>
    <xf numFmtId="0" fontId="5" fillId="12" borderId="0" xfId="0" applyFont="1" applyFill="1" applyBorder="1" applyAlignment="1">
      <alignment horizontal="left" vertical="top" wrapText="1"/>
    </xf>
    <xf numFmtId="0" fontId="21" fillId="0" borderId="0" xfId="0" applyFont="1" applyAlignment="1">
      <alignment horizontal="center"/>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0" fontId="13" fillId="0" borderId="0" xfId="0" applyFont="1" applyFill="1" applyBorder="1"/>
    <xf numFmtId="0" fontId="6" fillId="0" borderId="0" xfId="0" quotePrefix="1" applyFont="1" applyFill="1"/>
    <xf numFmtId="166" fontId="5" fillId="0" borderId="2" xfId="0" applyNumberFormat="1" applyFont="1" applyFill="1" applyBorder="1"/>
    <xf numFmtId="41" fontId="5" fillId="0" borderId="0" xfId="0" applyNumberFormat="1" applyFont="1" applyFill="1"/>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0" fontId="5" fillId="16" borderId="0" xfId="0" applyFont="1" applyFill="1"/>
    <xf numFmtId="164" fontId="5" fillId="0" borderId="2" xfId="0" applyNumberFormat="1" applyFont="1" applyFill="1" applyBorder="1" applyAlignment="1">
      <alignment horizontal="right" vertical="top" wrapText="1"/>
    </xf>
    <xf numFmtId="164" fontId="5" fillId="0" borderId="16" xfId="1" applyNumberFormat="1" applyFont="1" applyFill="1" applyBorder="1" applyAlignment="1"/>
    <xf numFmtId="43" fontId="6" fillId="0" borderId="0" xfId="1" applyFont="1" applyFill="1" applyBorder="1" applyAlignment="1">
      <alignment horizontal="right" vertical="top"/>
    </xf>
    <xf numFmtId="43" fontId="5" fillId="0" borderId="0" xfId="1" applyFont="1" applyFill="1" applyBorder="1" applyAlignment="1">
      <alignment horizontal="right" vertical="top"/>
    </xf>
    <xf numFmtId="0" fontId="5" fillId="3" borderId="0" xfId="0" applyFont="1" applyFill="1" applyAlignment="1">
      <alignment horizontal="left" wrapText="1"/>
    </xf>
    <xf numFmtId="0" fontId="5" fillId="3" borderId="0" xfId="0" applyFont="1" applyFill="1" applyAlignment="1">
      <alignment horizontal="center" vertical="center"/>
    </xf>
    <xf numFmtId="0" fontId="14" fillId="0" borderId="0" xfId="0" applyFont="1" applyFill="1" applyAlignment="1">
      <alignment horizontal="justify" vertical="top"/>
    </xf>
    <xf numFmtId="0" fontId="76" fillId="0" borderId="6" xfId="16" applyFont="1" applyBorder="1" applyAlignment="1">
      <alignment horizontal="left" wrapText="1"/>
    </xf>
    <xf numFmtId="43" fontId="3" fillId="0" borderId="0" xfId="1" applyFont="1" applyFill="1"/>
    <xf numFmtId="0" fontId="5" fillId="0" borderId="0" xfId="0" applyFont="1" applyFill="1" applyAlignment="1">
      <alignmen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0" fontId="6" fillId="0" borderId="36" xfId="16" applyFont="1" applyBorder="1" applyAlignment="1">
      <alignment horizontal="center" wrapText="1"/>
    </xf>
    <xf numFmtId="0" fontId="5" fillId="11" borderId="0" xfId="0" applyFont="1" applyFill="1" applyBorder="1" applyAlignment="1">
      <alignment horizontal="left" vertical="top" wrapText="1"/>
    </xf>
    <xf numFmtId="43" fontId="6" fillId="0" borderId="0" xfId="1" applyFont="1" applyFill="1" applyBorder="1" applyAlignment="1">
      <alignment horizontal="right"/>
    </xf>
    <xf numFmtId="43" fontId="6" fillId="0" borderId="2" xfId="1" applyFont="1" applyFill="1" applyBorder="1" applyAlignment="1">
      <alignment horizontal="right"/>
    </xf>
    <xf numFmtId="43" fontId="5" fillId="0" borderId="0" xfId="1" applyFont="1" applyFill="1" applyBorder="1" applyAlignment="1">
      <alignment horizontal="right"/>
    </xf>
    <xf numFmtId="0" fontId="5" fillId="3" borderId="0" xfId="16" applyFont="1" applyFill="1" applyAlignment="1">
      <alignment horizontal="center" vertical="center" wrapText="1"/>
    </xf>
    <xf numFmtId="0" fontId="5" fillId="0" borderId="0" xfId="16" applyFont="1" applyFill="1" applyAlignment="1">
      <alignment vertical="center"/>
    </xf>
    <xf numFmtId="0" fontId="6" fillId="0" borderId="0" xfId="16" quotePrefix="1" applyFont="1" applyAlignment="1">
      <alignment horizontal="center" vertical="center"/>
    </xf>
    <xf numFmtId="0" fontId="65" fillId="7" borderId="0" xfId="16" applyFont="1" applyFill="1" applyAlignment="1">
      <alignment vertical="center"/>
    </xf>
    <xf numFmtId="1" fontId="6" fillId="0" borderId="0" xfId="16" applyNumberFormat="1" applyFont="1" applyFill="1" applyAlignment="1">
      <alignment horizontal="left" vertical="center"/>
    </xf>
    <xf numFmtId="0" fontId="6" fillId="0" borderId="17" xfId="16" quotePrefix="1" applyFont="1" applyFill="1" applyBorder="1" applyAlignment="1">
      <alignment horizontal="center"/>
    </xf>
    <xf numFmtId="164" fontId="6" fillId="0" borderId="16" xfId="1" applyNumberFormat="1" applyFont="1" applyFill="1" applyBorder="1" applyAlignment="1">
      <alignment horizontal="left"/>
    </xf>
    <xf numFmtId="164" fontId="76" fillId="0" borderId="17" xfId="1" applyNumberFormat="1" applyFont="1" applyFill="1" applyBorder="1" applyAlignment="1">
      <alignment horizontal="left"/>
    </xf>
    <xf numFmtId="0" fontId="89" fillId="0" borderId="0" xfId="16" applyFont="1" applyFill="1" applyBorder="1" applyAlignment="1">
      <alignment horizontal="left" vertical="center" wrapText="1" indent="2"/>
    </xf>
    <xf numFmtId="164" fontId="6" fillId="0" borderId="19" xfId="1" applyNumberFormat="1" applyFont="1" applyFill="1" applyBorder="1" applyAlignment="1">
      <alignment horizontal="left"/>
    </xf>
    <xf numFmtId="164" fontId="6" fillId="0" borderId="11" xfId="1" applyNumberFormat="1" applyFont="1" applyFill="1" applyBorder="1" applyAlignment="1">
      <alignment horizontal="right"/>
    </xf>
    <xf numFmtId="0" fontId="96" fillId="0" borderId="0" xfId="16" quotePrefix="1" applyFont="1" applyFill="1" applyAlignment="1">
      <alignment horizontal="right" vertical="top"/>
    </xf>
    <xf numFmtId="164" fontId="76" fillId="0" borderId="13" xfId="1" applyNumberFormat="1" applyFont="1" applyFill="1" applyBorder="1" applyAlignment="1">
      <alignment horizontal="right"/>
    </xf>
    <xf numFmtId="164" fontId="76" fillId="0" borderId="15" xfId="1" applyNumberFormat="1" applyFont="1" applyFill="1" applyBorder="1" applyAlignment="1">
      <alignment horizontal="right"/>
    </xf>
    <xf numFmtId="3" fontId="76" fillId="0" borderId="12" xfId="1" applyNumberFormat="1" applyFont="1" applyFill="1" applyBorder="1" applyAlignment="1">
      <alignment horizontal="right"/>
    </xf>
    <xf numFmtId="3" fontId="6" fillId="0" borderId="2" xfId="1" applyNumberFormat="1" applyFont="1" applyFill="1" applyBorder="1" applyAlignment="1">
      <alignment horizontal="right"/>
    </xf>
    <xf numFmtId="3" fontId="6" fillId="0" borderId="6" xfId="1" applyNumberFormat="1" applyFont="1" applyFill="1" applyBorder="1" applyAlignment="1">
      <alignment horizontal="right"/>
    </xf>
    <xf numFmtId="3" fontId="76" fillId="0" borderId="0" xfId="1" applyNumberFormat="1" applyFont="1" applyFill="1" applyBorder="1" applyAlignment="1">
      <alignment horizontal="right"/>
    </xf>
    <xf numFmtId="0" fontId="5" fillId="16" borderId="0" xfId="0" applyFont="1" applyFill="1" applyAlignment="1">
      <alignment horizontal="center" vertical="top" wrapText="1"/>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6" borderId="0" xfId="0" applyFont="1" applyFill="1" applyBorder="1" applyAlignment="1">
      <alignment horizontal="left" vertical="top"/>
    </xf>
    <xf numFmtId="0" fontId="5" fillId="6" borderId="24" xfId="0" applyFont="1" applyFill="1" applyBorder="1" applyAlignment="1">
      <alignment horizontal="left" vertical="top"/>
    </xf>
    <xf numFmtId="0" fontId="5" fillId="12" borderId="28"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6" fillId="12" borderId="28"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24" xfId="0" applyFont="1" applyFill="1" applyBorder="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12" fillId="0" borderId="0" xfId="3" applyFont="1" applyAlignment="1">
      <alignment horizontal="left" vertical="top" wrapText="1"/>
    </xf>
    <xf numFmtId="0" fontId="55" fillId="0" borderId="0" xfId="0" applyFont="1" applyFill="1" applyBorder="1" applyAlignment="1">
      <alignment horizontal="left" vertical="top" wrapText="1"/>
    </xf>
    <xf numFmtId="0" fontId="5" fillId="0" borderId="0" xfId="0" applyFont="1" applyFill="1" applyAlignment="1">
      <alignment horizontal="justify" vertical="top" wrapText="1"/>
    </xf>
    <xf numFmtId="0" fontId="5" fillId="0" borderId="0" xfId="16" applyFont="1" applyFill="1" applyAlignment="1">
      <alignment horizontal="left" vertical="top" wrapText="1"/>
    </xf>
    <xf numFmtId="0" fontId="5" fillId="0" borderId="0" xfId="16" applyFont="1" applyFill="1" applyBorder="1" applyAlignment="1">
      <alignment horizontal="left" vertical="top" wrapText="1"/>
    </xf>
    <xf numFmtId="0" fontId="6" fillId="0" borderId="0" xfId="2" applyFont="1" applyFill="1" applyAlignment="1" applyProtection="1">
      <alignment horizontal="left"/>
    </xf>
    <xf numFmtId="0" fontId="5" fillId="6" borderId="28"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6" xfId="0" applyFont="1" applyFill="1" applyBorder="1" applyAlignment="1">
      <alignment horizontal="left" vertical="top" wrapText="1"/>
    </xf>
    <xf numFmtId="0" fontId="5" fillId="6" borderId="27" xfId="0" applyFont="1" applyFill="1" applyBorder="1" applyAlignment="1">
      <alignment horizontal="left" vertical="top" wrapText="1"/>
    </xf>
    <xf numFmtId="0" fontId="76" fillId="6" borderId="0" xfId="0" applyFont="1" applyFill="1" applyBorder="1" applyAlignment="1"/>
    <xf numFmtId="0" fontId="3" fillId="6" borderId="0" xfId="0" applyFont="1" applyFill="1" applyBorder="1" applyAlignment="1">
      <alignment horizontal="left"/>
    </xf>
    <xf numFmtId="0" fontId="3" fillId="6" borderId="0" xfId="0" applyFont="1" applyFill="1" applyBorder="1"/>
    <xf numFmtId="0" fontId="5" fillId="6" borderId="0" xfId="0" applyFont="1" applyFill="1" applyBorder="1"/>
    <xf numFmtId="0" fontId="5" fillId="6" borderId="25" xfId="0" applyFont="1" applyFill="1" applyBorder="1" applyAlignment="1">
      <alignment horizontal="left" vertical="top"/>
    </xf>
    <xf numFmtId="0" fontId="76" fillId="12" borderId="25" xfId="0" applyFont="1" applyFill="1" applyBorder="1" applyAlignment="1">
      <alignment horizontal="left" vertical="top"/>
    </xf>
    <xf numFmtId="0" fontId="76" fillId="12" borderId="26" xfId="0" applyFont="1" applyFill="1" applyBorder="1" applyAlignment="1">
      <alignment horizontal="left" vertical="top"/>
    </xf>
    <xf numFmtId="0" fontId="76" fillId="12" borderId="27" xfId="0" applyFont="1" applyFill="1" applyBorder="1" applyAlignment="1">
      <alignment horizontal="left" vertical="top"/>
    </xf>
    <xf numFmtId="164" fontId="6" fillId="0" borderId="0" xfId="1" applyNumberFormat="1" applyFont="1" applyFill="1" applyBorder="1" applyAlignment="1">
      <alignment horizontal="left"/>
    </xf>
    <xf numFmtId="3" fontId="6" fillId="0" borderId="0" xfId="1" applyNumberFormat="1" applyFont="1" applyFill="1" applyBorder="1" applyAlignment="1">
      <alignment horizontal="center"/>
    </xf>
    <xf numFmtId="0" fontId="77" fillId="0" borderId="0" xfId="0" applyFont="1" applyFill="1" applyAlignment="1">
      <alignment horizontal="left"/>
    </xf>
    <xf numFmtId="0" fontId="76" fillId="0" borderId="0" xfId="0" applyFont="1" applyFill="1" applyBorder="1" applyAlignment="1">
      <alignment horizontal="left" wrapText="1"/>
    </xf>
    <xf numFmtId="0" fontId="5" fillId="0" borderId="0" xfId="0" applyFont="1" applyFill="1" applyAlignment="1">
      <alignment horizontal="left" wrapText="1"/>
    </xf>
    <xf numFmtId="0" fontId="32" fillId="0" borderId="0" xfId="0" applyFont="1" applyFill="1" applyAlignment="1">
      <alignment horizontal="left"/>
    </xf>
    <xf numFmtId="0" fontId="5" fillId="11" borderId="0" xfId="16" applyFont="1" applyFill="1" applyAlignment="1">
      <alignment horizontal="center" vertical="top" wrapText="1"/>
    </xf>
    <xf numFmtId="0" fontId="6" fillId="11" borderId="0" xfId="16" quotePrefix="1" applyFont="1" applyFill="1" applyAlignment="1">
      <alignment horizontal="center"/>
    </xf>
    <xf numFmtId="3" fontId="6" fillId="11" borderId="0" xfId="16" applyNumberFormat="1" applyFont="1" applyFill="1" applyBorder="1" applyAlignment="1"/>
    <xf numFmtId="0" fontId="76" fillId="0" borderId="14" xfId="16" applyFont="1" applyBorder="1" applyAlignment="1">
      <alignment horizontal="left" wrapText="1"/>
    </xf>
    <xf numFmtId="0" fontId="76" fillId="0" borderId="1" xfId="16" applyFont="1" applyBorder="1" applyAlignment="1">
      <alignment horizontal="left" wrapText="1"/>
    </xf>
    <xf numFmtId="0" fontId="76" fillId="0" borderId="14" xfId="16" applyFont="1" applyBorder="1" applyAlignment="1">
      <alignment wrapText="1"/>
    </xf>
    <xf numFmtId="0" fontId="76" fillId="0" borderId="1" xfId="16" applyFont="1" applyBorder="1" applyAlignment="1">
      <alignment wrapText="1"/>
    </xf>
    <xf numFmtId="0" fontId="76" fillId="0" borderId="12" xfId="16" applyFont="1" applyBorder="1" applyAlignment="1">
      <alignment horizontal="left" wrapText="1"/>
    </xf>
    <xf numFmtId="0" fontId="76" fillId="0" borderId="0" xfId="16" applyFont="1" applyBorder="1" applyAlignment="1">
      <alignment horizontal="left" wrapText="1"/>
    </xf>
    <xf numFmtId="0" fontId="76" fillId="0" borderId="12" xfId="16" applyFont="1" applyBorder="1" applyAlignment="1">
      <alignment horizontal="left"/>
    </xf>
    <xf numFmtId="0" fontId="76" fillId="0" borderId="0" xfId="16" applyFont="1" applyBorder="1" applyAlignment="1">
      <alignment horizontal="left"/>
    </xf>
    <xf numFmtId="0" fontId="5" fillId="0" borderId="13" xfId="16" applyFont="1" applyFill="1" applyBorder="1" applyAlignment="1"/>
    <xf numFmtId="0" fontId="76" fillId="0" borderId="13" xfId="16" applyFont="1" applyBorder="1" applyAlignment="1">
      <alignment horizontal="left" wrapText="1"/>
    </xf>
    <xf numFmtId="0" fontId="5" fillId="0" borderId="15" xfId="16" applyFont="1" applyFill="1" applyBorder="1" applyAlignment="1"/>
    <xf numFmtId="0" fontId="76" fillId="0" borderId="15" xfId="16" applyFont="1" applyBorder="1" applyAlignment="1">
      <alignment horizontal="left" wrapText="1"/>
    </xf>
    <xf numFmtId="164" fontId="6" fillId="0" borderId="2" xfId="0" applyNumberFormat="1" applyFont="1" applyFill="1" applyBorder="1" applyAlignment="1">
      <alignment horizontal="right" vertical="center"/>
    </xf>
    <xf numFmtId="164" fontId="6" fillId="0" borderId="2" xfId="0" applyNumberFormat="1" applyFont="1" applyBorder="1" applyAlignment="1">
      <alignment horizontal="right" vertical="center"/>
    </xf>
    <xf numFmtId="164" fontId="6" fillId="0" borderId="0" xfId="0" applyNumberFormat="1" applyFont="1" applyBorder="1" applyAlignment="1">
      <alignment horizontal="right" vertical="center"/>
    </xf>
    <xf numFmtId="0" fontId="5" fillId="0" borderId="0" xfId="0" applyFont="1" applyFill="1" applyAlignment="1">
      <alignment horizontal="left" vertical="top" wrapText="1"/>
    </xf>
    <xf numFmtId="0" fontId="5" fillId="6" borderId="0" xfId="0" applyFont="1" applyFill="1" applyBorder="1" applyAlignment="1">
      <alignment horizontal="left" vertical="top" wrapText="1"/>
    </xf>
    <xf numFmtId="0" fontId="5" fillId="6" borderId="26" xfId="0" applyFont="1" applyFill="1" applyBorder="1" applyAlignment="1">
      <alignment horizontal="left" vertical="top" wrapText="1"/>
    </xf>
    <xf numFmtId="0" fontId="76" fillId="6" borderId="0" xfId="0" applyFont="1" applyFill="1" applyAlignment="1">
      <alignment horizontal="left" vertical="top" wrapText="1"/>
    </xf>
    <xf numFmtId="0" fontId="5" fillId="7" borderId="0" xfId="0" applyFont="1" applyFill="1" applyBorder="1" applyAlignment="1">
      <alignment horizontal="lef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Fill="1" applyBorder="1" applyAlignment="1">
      <alignment vertical="top" wrapText="1"/>
    </xf>
    <xf numFmtId="0" fontId="5" fillId="11" borderId="0" xfId="0" applyFont="1" applyFill="1" applyBorder="1" applyAlignment="1">
      <alignment horizontal="left" vertical="top" wrapText="1"/>
    </xf>
    <xf numFmtId="0" fontId="5" fillId="0" borderId="0" xfId="0" applyFont="1" applyFill="1" applyAlignment="1">
      <alignment horizontal="justify" vertical="top" wrapText="1"/>
    </xf>
    <xf numFmtId="0" fontId="6" fillId="3" borderId="0" xfId="0" applyFont="1" applyFill="1" applyAlignment="1"/>
    <xf numFmtId="15" fontId="6" fillId="0" borderId="0" xfId="0" applyNumberFormat="1" applyFont="1" applyFill="1" applyAlignment="1">
      <alignment horizontal="left" vertical="top"/>
    </xf>
    <xf numFmtId="16" fontId="6" fillId="0" borderId="0" xfId="0" quotePrefix="1" applyNumberFormat="1" applyFont="1" applyFill="1" applyBorder="1" applyAlignment="1">
      <alignment horizontal="right" vertical="top" wrapText="1"/>
    </xf>
    <xf numFmtId="0" fontId="6" fillId="0" borderId="0" xfId="0" quotePrefix="1" applyFont="1" applyFill="1" applyAlignment="1">
      <alignment horizontal="right" vertical="top" wrapText="1"/>
    </xf>
    <xf numFmtId="0" fontId="77" fillId="0" borderId="3" xfId="0" applyFont="1" applyFill="1" applyBorder="1" applyAlignment="1"/>
    <xf numFmtId="0" fontId="77" fillId="0" borderId="38" xfId="0" applyFont="1" applyFill="1" applyBorder="1" applyAlignment="1"/>
    <xf numFmtId="0" fontId="55" fillId="0" borderId="39" xfId="0" applyFont="1" applyFill="1" applyBorder="1" applyAlignment="1">
      <alignment horizontal="center"/>
    </xf>
    <xf numFmtId="164" fontId="66" fillId="0" borderId="40" xfId="0" applyNumberFormat="1" applyFont="1" applyBorder="1" applyAlignment="1">
      <alignment horizontal="center"/>
    </xf>
    <xf numFmtId="0" fontId="76" fillId="6" borderId="0" xfId="0" applyFont="1" applyFill="1" applyAlignment="1">
      <alignment horizontal="left" vertical="top"/>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5" fillId="18" borderId="0" xfId="0" applyFont="1" applyFill="1" applyBorder="1" applyAlignment="1">
      <alignment horizontal="left" vertical="top" wrapText="1"/>
    </xf>
    <xf numFmtId="0" fontId="3" fillId="18" borderId="0" xfId="0" applyFont="1" applyFill="1"/>
    <xf numFmtId="0" fontId="6" fillId="18" borderId="0" xfId="0" applyFont="1" applyFill="1" applyAlignment="1">
      <alignment vertical="top"/>
    </xf>
    <xf numFmtId="0" fontId="6" fillId="18" borderId="0" xfId="0" applyFont="1" applyFill="1" applyAlignment="1">
      <alignment vertical="top" wrapText="1"/>
    </xf>
    <xf numFmtId="0" fontId="4" fillId="18" borderId="0" xfId="0" applyFont="1" applyFill="1" applyAlignment="1">
      <alignment horizontal="right" vertical="top"/>
    </xf>
    <xf numFmtId="0" fontId="5" fillId="0" borderId="7" xfId="0" applyFont="1" applyFill="1" applyBorder="1" applyAlignment="1">
      <alignment horizontal="justify" vertical="top" wrapText="1"/>
    </xf>
    <xf numFmtId="0" fontId="76" fillId="0" borderId="0" xfId="0" applyFont="1" applyFill="1" applyAlignment="1">
      <alignment horizontal="left" vertical="top" wrapText="1"/>
    </xf>
    <xf numFmtId="0" fontId="5" fillId="0" borderId="0" xfId="0" applyFont="1" applyFill="1" applyAlignment="1">
      <alignment horizontal="justify" vertical="top" wrapText="1"/>
    </xf>
    <xf numFmtId="0" fontId="76" fillId="5" borderId="0" xfId="0" applyFont="1" applyFill="1" applyBorder="1" applyAlignment="1">
      <alignment vertical="top" wrapText="1"/>
    </xf>
    <xf numFmtId="0" fontId="76" fillId="5" borderId="28" xfId="0" applyFont="1" applyFill="1" applyBorder="1" applyAlignment="1">
      <alignment horizontal="left" vertical="top"/>
    </xf>
    <xf numFmtId="0" fontId="76" fillId="5" borderId="24" xfId="0" applyFont="1" applyFill="1" applyBorder="1" applyAlignment="1">
      <alignment vertical="top" wrapText="1"/>
    </xf>
    <xf numFmtId="0" fontId="76" fillId="5" borderId="26" xfId="0" applyFont="1" applyFill="1" applyBorder="1" applyAlignment="1">
      <alignment vertical="top" wrapText="1"/>
    </xf>
    <xf numFmtId="0" fontId="76" fillId="5" borderId="27" xfId="0" applyFont="1" applyFill="1" applyBorder="1" applyAlignment="1">
      <alignment vertical="top" wrapText="1"/>
    </xf>
    <xf numFmtId="0" fontId="101" fillId="0" borderId="1" xfId="0" applyFont="1" applyBorder="1" applyAlignment="1">
      <alignment horizontal="center"/>
    </xf>
    <xf numFmtId="0" fontId="78" fillId="0" borderId="0" xfId="0" applyFont="1" applyFill="1" applyAlignment="1">
      <alignment horizontal="left"/>
    </xf>
    <xf numFmtId="0" fontId="5" fillId="11" borderId="7" xfId="5" applyFont="1" applyFill="1" applyBorder="1"/>
    <xf numFmtId="0" fontId="5" fillId="11" borderId="7" xfId="0" applyFont="1" applyFill="1" applyBorder="1" applyAlignment="1">
      <alignment horizontal="justify" vertical="top" wrapText="1"/>
    </xf>
    <xf numFmtId="0" fontId="128" fillId="7" borderId="0" xfId="16" applyFont="1" applyFill="1" applyBorder="1" applyAlignment="1">
      <alignmen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3" fillId="0" borderId="0" xfId="0" applyFont="1" applyFill="1" applyAlignment="1">
      <alignment horizontal="left" vertical="top" wrapText="1"/>
    </xf>
    <xf numFmtId="0" fontId="5" fillId="0" borderId="0" xfId="0" applyFont="1" applyFill="1" applyAlignment="1">
      <alignmen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11" borderId="0" xfId="0" applyFont="1" applyFill="1" applyBorder="1" applyAlignment="1">
      <alignment horizontal="left" vertical="top" wrapText="1"/>
    </xf>
    <xf numFmtId="164" fontId="5" fillId="0" borderId="6" xfId="0" applyNumberFormat="1" applyFont="1" applyBorder="1"/>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76" fillId="0" borderId="0" xfId="0" applyFont="1" applyFill="1" applyBorder="1" applyAlignment="1">
      <alignment horizontal="left" vertical="top" wrapText="1"/>
    </xf>
    <xf numFmtId="0" fontId="77" fillId="12" borderId="0" xfId="0" applyFont="1" applyFill="1"/>
    <xf numFmtId="0" fontId="6" fillId="0" borderId="0" xfId="0" applyFont="1" applyBorder="1" applyAlignment="1">
      <alignment horizontal="right"/>
    </xf>
    <xf numFmtId="164" fontId="6" fillId="0" borderId="26" xfId="1" applyNumberFormat="1" applyFont="1" applyFill="1" applyBorder="1" applyAlignment="1">
      <alignment vertical="top" wrapText="1"/>
    </xf>
    <xf numFmtId="164" fontId="97" fillId="0" borderId="0" xfId="1" applyNumberFormat="1" applyFont="1" applyFill="1" applyAlignment="1">
      <alignment horizontal="left"/>
    </xf>
    <xf numFmtId="164" fontId="6" fillId="0" borderId="0" xfId="1" applyNumberFormat="1" applyFont="1" applyFill="1" applyBorder="1"/>
    <xf numFmtId="164" fontId="6" fillId="0" borderId="16" xfId="1" applyNumberFormat="1" applyFont="1" applyFill="1" applyBorder="1"/>
    <xf numFmtId="0" fontId="5" fillId="6" borderId="0" xfId="0" applyFont="1" applyFill="1" applyBorder="1" applyAlignment="1">
      <alignment horizontal="left" vertical="top" wrapText="1"/>
    </xf>
    <xf numFmtId="0" fontId="5" fillId="6" borderId="28" xfId="0" applyFont="1" applyFill="1" applyBorder="1" applyAlignment="1">
      <alignment horizontal="left" vertical="top" wrapText="1"/>
    </xf>
    <xf numFmtId="0" fontId="5" fillId="6" borderId="24" xfId="0" applyFont="1" applyFill="1" applyBorder="1" applyAlignment="1">
      <alignment horizontal="left" vertical="top" wrapText="1"/>
    </xf>
    <xf numFmtId="0" fontId="76" fillId="6" borderId="0" xfId="0" applyFont="1" applyFill="1" applyBorder="1" applyAlignment="1">
      <alignment horizontal="left" vertical="top" wrapText="1"/>
    </xf>
    <xf numFmtId="0" fontId="76" fillId="6" borderId="28" xfId="0" applyFont="1" applyFill="1" applyBorder="1" applyAlignment="1">
      <alignment horizontal="left" vertical="top" wrapText="1"/>
    </xf>
    <xf numFmtId="0" fontId="76" fillId="6" borderId="24" xfId="0" applyFont="1" applyFill="1" applyBorder="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164" fontId="6" fillId="0" borderId="0" xfId="0" applyNumberFormat="1" applyFont="1" applyBorder="1" applyAlignment="1">
      <alignment horizontal="right"/>
    </xf>
    <xf numFmtId="0" fontId="5" fillId="12" borderId="28"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5" fillId="6" borderId="28"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7" xfId="0" applyFont="1" applyFill="1" applyBorder="1" applyAlignment="1">
      <alignment horizontal="justify"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5" fillId="17" borderId="28" xfId="0" applyFont="1" applyFill="1" applyBorder="1" applyAlignment="1">
      <alignment horizontal="left" vertical="top"/>
    </xf>
    <xf numFmtId="0" fontId="5" fillId="17" borderId="0" xfId="0" applyFont="1" applyFill="1" applyBorder="1" applyAlignment="1">
      <alignment horizontal="left" vertical="top" wrapText="1"/>
    </xf>
    <xf numFmtId="0" fontId="5" fillId="17" borderId="24" xfId="0" applyFont="1" applyFill="1" applyBorder="1" applyAlignment="1">
      <alignment horizontal="left" vertical="top" wrapText="1"/>
    </xf>
    <xf numFmtId="0" fontId="76" fillId="0" borderId="0" xfId="0" applyFont="1" applyAlignment="1">
      <alignment horizontal="left"/>
    </xf>
    <xf numFmtId="0" fontId="78" fillId="0" borderId="0" xfId="0" applyFont="1" applyBorder="1" applyAlignment="1">
      <alignment horizontal="left" indent="1"/>
    </xf>
    <xf numFmtId="165" fontId="77" fillId="0" borderId="0" xfId="0" applyNumberFormat="1" applyFont="1"/>
    <xf numFmtId="0" fontId="75" fillId="0" borderId="0" xfId="16" applyFont="1" applyFill="1" applyAlignment="1"/>
    <xf numFmtId="0" fontId="77" fillId="7" borderId="0" xfId="0" applyFont="1" applyFill="1" applyBorder="1" applyAlignment="1">
      <alignment horizontal="left" vertical="top"/>
    </xf>
    <xf numFmtId="1" fontId="3" fillId="0" borderId="7" xfId="0" applyNumberFormat="1" applyFont="1" applyFill="1" applyBorder="1" applyAlignment="1">
      <alignment horizontal="center" vertical="top" wrapText="1"/>
    </xf>
    <xf numFmtId="1" fontId="20" fillId="0" borderId="7" xfId="0" applyNumberFormat="1" applyFont="1" applyFill="1" applyBorder="1" applyAlignment="1">
      <alignment horizontal="center" vertical="top" wrapText="1"/>
    </xf>
    <xf numFmtId="0" fontId="21" fillId="0" borderId="0" xfId="0" applyFont="1" applyAlignment="1">
      <alignment horizontal="left" wrapText="1"/>
    </xf>
    <xf numFmtId="0" fontId="12" fillId="0" borderId="0" xfId="3" applyFont="1" applyAlignment="1">
      <alignment horizontal="right" vertical="top" wrapText="1"/>
    </xf>
    <xf numFmtId="0" fontId="12" fillId="0" borderId="2" xfId="3" applyFont="1" applyBorder="1" applyAlignment="1">
      <alignment horizontal="right" vertical="top" wrapText="1"/>
    </xf>
    <xf numFmtId="0" fontId="49" fillId="0" borderId="10" xfId="16" applyFont="1" applyBorder="1"/>
    <xf numFmtId="0" fontId="49" fillId="0" borderId="6" xfId="16" applyFont="1" applyBorder="1"/>
    <xf numFmtId="0" fontId="49" fillId="0" borderId="11" xfId="16" applyFont="1" applyBorder="1"/>
    <xf numFmtId="0" fontId="49" fillId="0" borderId="0" xfId="16" applyFont="1" applyBorder="1"/>
    <xf numFmtId="0" fontId="49" fillId="0" borderId="12" xfId="16" applyFont="1" applyBorder="1"/>
    <xf numFmtId="0" fontId="49" fillId="0" borderId="13" xfId="16" applyFont="1" applyBorder="1"/>
    <xf numFmtId="0" fontId="49" fillId="0" borderId="0" xfId="16" applyFont="1" applyBorder="1" applyAlignment="1"/>
    <xf numFmtId="0" fontId="49" fillId="0" borderId="14" xfId="16" applyFont="1" applyBorder="1"/>
    <xf numFmtId="0" fontId="49" fillId="0" borderId="1" xfId="16" applyFont="1" applyBorder="1"/>
    <xf numFmtId="0" fontId="49" fillId="0" borderId="15" xfId="16" applyFont="1" applyBorder="1"/>
    <xf numFmtId="0" fontId="6" fillId="0" borderId="7" xfId="0" applyFont="1" applyFill="1" applyBorder="1" applyAlignment="1">
      <alignment horizontal="justify" vertical="top" wrapText="1"/>
    </xf>
    <xf numFmtId="0" fontId="6" fillId="0" borderId="0" xfId="0" applyFont="1" applyFill="1" applyAlignment="1">
      <alignment horizontal="left"/>
    </xf>
    <xf numFmtId="0" fontId="5" fillId="0" borderId="12" xfId="0" applyFont="1" applyFill="1" applyBorder="1" applyAlignment="1">
      <alignment vertical="top" wrapText="1"/>
    </xf>
    <xf numFmtId="0" fontId="5" fillId="0" borderId="0" xfId="0" applyFont="1" applyFill="1" applyBorder="1" applyAlignment="1">
      <alignment vertical="top" wrapText="1"/>
    </xf>
    <xf numFmtId="0" fontId="6" fillId="0" borderId="0" xfId="2" applyFont="1" applyFill="1" applyAlignment="1" applyProtection="1">
      <alignment horizontal="left"/>
    </xf>
    <xf numFmtId="0" fontId="76" fillId="3" borderId="0" xfId="0" applyFont="1" applyFill="1" applyAlignment="1">
      <alignment horizontal="center" vertical="top" wrapText="1"/>
    </xf>
    <xf numFmtId="0" fontId="76" fillId="0" borderId="0" xfId="0" applyFont="1" applyFill="1" applyBorder="1" applyAlignment="1">
      <alignment vertical="top"/>
    </xf>
    <xf numFmtId="0" fontId="11" fillId="0" borderId="0" xfId="0" applyFont="1" applyFill="1" applyAlignment="1">
      <alignment horizontal="left"/>
    </xf>
    <xf numFmtId="0" fontId="5" fillId="0" borderId="0" xfId="0" quotePrefix="1" applyFont="1" applyFill="1" applyAlignment="1">
      <alignment horizontal="left" vertical="top"/>
    </xf>
    <xf numFmtId="0" fontId="75" fillId="0" borderId="0" xfId="0" applyFont="1" applyFill="1" applyAlignment="1">
      <alignment horizontal="left"/>
    </xf>
    <xf numFmtId="164" fontId="14" fillId="0" borderId="0" xfId="1" applyNumberFormat="1" applyFont="1" applyFill="1" applyBorder="1" applyAlignment="1">
      <alignment horizontal="left"/>
    </xf>
    <xf numFmtId="0" fontId="5" fillId="0" borderId="0" xfId="16" applyFont="1" applyFill="1" applyAlignment="1">
      <alignment wrapText="1"/>
    </xf>
    <xf numFmtId="0" fontId="118" fillId="0" borderId="0" xfId="0" quotePrefix="1" applyFont="1" applyFill="1" applyBorder="1" applyAlignment="1">
      <alignment horizontal="left" indent="4"/>
    </xf>
    <xf numFmtId="0" fontId="77" fillId="0" borderId="0" xfId="16" quotePrefix="1" applyFont="1" applyFill="1" applyAlignment="1">
      <alignment horizontal="right" vertical="top"/>
    </xf>
    <xf numFmtId="0" fontId="118" fillId="0" borderId="0" xfId="0" applyFont="1" applyFill="1" applyBorder="1"/>
    <xf numFmtId="0" fontId="76" fillId="0" borderId="0" xfId="0" applyFont="1" applyFill="1" applyBorder="1" applyAlignment="1">
      <alignment horizontal="justify" vertical="top" wrapText="1"/>
    </xf>
    <xf numFmtId="0" fontId="141" fillId="0" borderId="0" xfId="16" applyFont="1" applyFill="1"/>
    <xf numFmtId="0" fontId="1" fillId="0" borderId="0" xfId="0" applyFont="1" applyAlignment="1">
      <alignment vertical="top" wrapText="1"/>
    </xf>
    <xf numFmtId="0" fontId="76" fillId="3" borderId="0" xfId="0" applyFont="1" applyFill="1" applyAlignment="1">
      <alignment vertical="top" wrapText="1"/>
    </xf>
    <xf numFmtId="0" fontId="7" fillId="0" borderId="0" xfId="0" applyFont="1" applyFill="1" applyAlignment="1">
      <alignment horizontal="left" vertical="top"/>
    </xf>
    <xf numFmtId="0" fontId="137" fillId="0" borderId="0" xfId="0" applyFont="1" applyFill="1" applyAlignment="1">
      <alignment horizontal="left" vertical="top" wrapText="1"/>
    </xf>
    <xf numFmtId="0" fontId="142" fillId="0" borderId="0" xfId="0" applyFont="1" applyFill="1"/>
    <xf numFmtId="1" fontId="6" fillId="0" borderId="0" xfId="0" applyNumberFormat="1" applyFont="1" applyFill="1" applyAlignment="1">
      <alignment horizontal="left" vertical="top"/>
    </xf>
    <xf numFmtId="0" fontId="5" fillId="3" borderId="0" xfId="0" applyFont="1" applyFill="1" applyAlignment="1">
      <alignment horizontal="center" vertical="top" wrapText="1"/>
    </xf>
    <xf numFmtId="0" fontId="6" fillId="0" borderId="0" xfId="0" applyFont="1" applyFill="1" applyAlignment="1">
      <alignment horizontal="left"/>
    </xf>
    <xf numFmtId="0" fontId="83" fillId="0" borderId="0" xfId="0" applyFont="1" applyFill="1" applyAlignment="1">
      <alignment horizontal="justify" vertical="top" wrapText="1"/>
    </xf>
    <xf numFmtId="0" fontId="76" fillId="0" borderId="0" xfId="0" applyFont="1" applyFill="1" applyAlignment="1">
      <alignment horizontal="left"/>
    </xf>
    <xf numFmtId="0" fontId="76" fillId="0" borderId="0" xfId="0" applyFont="1" applyFill="1" applyAlignment="1">
      <alignment horizontal="left"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142" fillId="7" borderId="0" xfId="0" applyFont="1" applyFill="1"/>
    <xf numFmtId="0" fontId="3" fillId="0" borderId="0" xfId="0" applyFont="1" applyFill="1" applyAlignment="1">
      <alignment horizontal="right"/>
    </xf>
    <xf numFmtId="0" fontId="78" fillId="0" borderId="0" xfId="0" applyFont="1" applyFill="1" applyAlignment="1">
      <alignment horizontal="right"/>
    </xf>
    <xf numFmtId="164" fontId="76" fillId="0" borderId="0" xfId="0" applyNumberFormat="1" applyFont="1" applyFill="1"/>
    <xf numFmtId="1" fontId="77" fillId="0" borderId="0" xfId="0" applyNumberFormat="1" applyFont="1" applyFill="1" applyAlignment="1">
      <alignment horizontal="right"/>
    </xf>
    <xf numFmtId="0" fontId="5" fillId="6" borderId="28"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76" fillId="0" borderId="0" xfId="5" applyFont="1" applyFill="1" applyAlignment="1">
      <alignment vertical="top" wrapText="1"/>
    </xf>
    <xf numFmtId="0" fontId="76" fillId="0" borderId="0" xfId="5" applyFont="1" applyFill="1" applyAlignment="1">
      <alignment horizontal="left" vertical="top" wrapText="1"/>
    </xf>
    <xf numFmtId="3" fontId="5" fillId="3" borderId="0" xfId="0" applyNumberFormat="1" applyFont="1" applyFill="1" applyAlignment="1">
      <alignment horizontal="center"/>
    </xf>
    <xf numFmtId="0" fontId="5" fillId="6" borderId="28" xfId="0" applyFont="1" applyFill="1" applyBorder="1" applyAlignment="1">
      <alignment horizontal="left" vertical="top"/>
    </xf>
    <xf numFmtId="0" fontId="101" fillId="0" borderId="0" xfId="0" applyFont="1" applyBorder="1" applyAlignment="1">
      <alignment horizontal="center"/>
    </xf>
    <xf numFmtId="0" fontId="3" fillId="0" borderId="20" xfId="0" applyFont="1" applyFill="1" applyBorder="1" applyAlignment="1">
      <alignment vertical="top" wrapText="1"/>
    </xf>
    <xf numFmtId="0" fontId="3" fillId="0" borderId="0" xfId="0" applyFont="1" applyFill="1" applyBorder="1" applyAlignment="1">
      <alignment vertical="top" wrapText="1"/>
    </xf>
    <xf numFmtId="0" fontId="3" fillId="0" borderId="21" xfId="0" applyFont="1" applyFill="1" applyBorder="1" applyAlignment="1">
      <alignment vertical="top" wrapText="1"/>
    </xf>
    <xf numFmtId="0" fontId="145" fillId="0" borderId="20" xfId="0" applyFont="1" applyBorder="1" applyAlignment="1"/>
    <xf numFmtId="0" fontId="145" fillId="0" borderId="21" xfId="0" applyFont="1" applyBorder="1" applyAlignment="1">
      <alignment horizontal="justify"/>
    </xf>
    <xf numFmtId="0" fontId="145" fillId="11" borderId="0" xfId="0" applyFont="1" applyFill="1" applyBorder="1" applyAlignment="1"/>
    <xf numFmtId="0" fontId="145" fillId="0" borderId="22" xfId="0" applyFont="1" applyBorder="1" applyAlignment="1">
      <alignment horizontal="left"/>
    </xf>
    <xf numFmtId="0" fontId="145" fillId="0" borderId="32" xfId="0" applyFont="1" applyBorder="1" applyAlignment="1">
      <alignment horizontal="left"/>
    </xf>
    <xf numFmtId="0" fontId="145" fillId="0" borderId="23" xfId="0" applyFont="1" applyBorder="1" applyAlignment="1">
      <alignment horizontal="justify"/>
    </xf>
    <xf numFmtId="0" fontId="145" fillId="0" borderId="0" xfId="0" applyFont="1" applyBorder="1" applyAlignment="1">
      <alignment horizontal="left"/>
    </xf>
    <xf numFmtId="3" fontId="5" fillId="3" borderId="7" xfId="0" quotePrefix="1" applyNumberFormat="1" applyFont="1" applyFill="1" applyBorder="1" applyAlignment="1">
      <alignment horizontal="center" vertical="top" wrapText="1"/>
    </xf>
    <xf numFmtId="0" fontId="1" fillId="0" borderId="0" xfId="0" applyFont="1" applyFill="1"/>
    <xf numFmtId="0" fontId="114" fillId="0" borderId="0" xfId="0" applyFont="1" applyFill="1" applyAlignment="1">
      <alignment horizontal="center"/>
    </xf>
    <xf numFmtId="0" fontId="7" fillId="0" borderId="0" xfId="0" applyFont="1" applyFill="1" applyAlignment="1">
      <alignment horizontal="left" wrapText="1"/>
    </xf>
    <xf numFmtId="0" fontId="100" fillId="0" borderId="0" xfId="0" applyFont="1" applyFill="1" applyAlignment="1">
      <alignment horizontal="center"/>
    </xf>
    <xf numFmtId="0" fontId="1" fillId="0" borderId="0" xfId="0" applyFont="1" applyFill="1" applyAlignment="1">
      <alignment vertical="top" wrapText="1"/>
    </xf>
    <xf numFmtId="0" fontId="6" fillId="0" borderId="0" xfId="0" applyFont="1" applyAlignment="1">
      <alignment horizontal="left" vertical="center"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5" fillId="0" borderId="0" xfId="16" applyFont="1" applyFill="1" applyAlignment="1">
      <alignment horizontal="left" vertical="top" wrapText="1"/>
    </xf>
    <xf numFmtId="0" fontId="122" fillId="0" borderId="0" xfId="16" applyFont="1" applyFill="1" applyAlignment="1">
      <alignment horizontal="left" vertical="top" wrapText="1"/>
    </xf>
    <xf numFmtId="164" fontId="6" fillId="11" borderId="0" xfId="0" applyNumberFormat="1" applyFont="1" applyFill="1" applyBorder="1" applyAlignment="1">
      <alignment horizontal="right"/>
    </xf>
    <xf numFmtId="0" fontId="55" fillId="0" borderId="3" xfId="0" applyFont="1" applyFill="1" applyBorder="1" applyAlignment="1"/>
    <xf numFmtId="0" fontId="5" fillId="0" borderId="0" xfId="0" applyFont="1" applyAlignment="1">
      <alignment horizontal="left" vertical="top" wrapText="1"/>
    </xf>
    <xf numFmtId="0" fontId="5" fillId="3" borderId="0" xfId="0" applyFont="1" applyFill="1" applyAlignment="1">
      <alignment horizontal="center" vertical="top" wrapText="1"/>
    </xf>
    <xf numFmtId="0" fontId="5" fillId="0" borderId="0" xfId="0" applyFont="1" applyFill="1" applyAlignment="1">
      <alignment horizontal="justify" vertical="top" wrapText="1"/>
    </xf>
    <xf numFmtId="0" fontId="5" fillId="0" borderId="0" xfId="0" applyFont="1" applyAlignment="1">
      <alignment vertical="top" wrapText="1"/>
    </xf>
    <xf numFmtId="0" fontId="90" fillId="0" borderId="0" xfId="0" applyFont="1" applyAlignment="1">
      <alignment horizontal="left" vertical="top" wrapText="1"/>
    </xf>
    <xf numFmtId="0" fontId="89" fillId="0" borderId="0" xfId="16" applyFont="1" applyAlignment="1">
      <alignment horizontal="center" vertical="center" wrapText="1"/>
    </xf>
    <xf numFmtId="0" fontId="6" fillId="0" borderId="26" xfId="16" applyFont="1" applyBorder="1" applyAlignment="1">
      <alignment horizontal="center" wrapText="1"/>
    </xf>
    <xf numFmtId="0" fontId="76" fillId="0" borderId="0" xfId="16" applyFont="1" applyFill="1" applyAlignment="1">
      <alignment horizontal="left" vertical="top" wrapText="1"/>
    </xf>
    <xf numFmtId="0" fontId="5" fillId="0" borderId="0" xfId="16" applyFont="1" applyAlignment="1">
      <alignment wrapText="1"/>
    </xf>
    <xf numFmtId="0" fontId="122" fillId="0" borderId="0" xfId="16" applyFont="1" applyFill="1" applyAlignment="1">
      <alignment horizontal="left" vertical="top" wrapText="1"/>
    </xf>
    <xf numFmtId="0" fontId="76" fillId="0" borderId="0" xfId="16" applyFont="1" applyAlignment="1">
      <alignment horizontal="left" vertical="top" wrapText="1"/>
    </xf>
    <xf numFmtId="0" fontId="12" fillId="0" borderId="0" xfId="3" applyFont="1" applyAlignment="1">
      <alignment horizontal="left" vertical="top" wrapText="1"/>
    </xf>
    <xf numFmtId="0" fontId="5" fillId="12" borderId="28" xfId="0" applyFont="1" applyFill="1" applyBorder="1" applyAlignment="1">
      <alignment horizontal="left" indent="1"/>
    </xf>
    <xf numFmtId="0" fontId="5" fillId="12" borderId="28" xfId="0" applyFont="1" applyFill="1" applyBorder="1" applyAlignment="1">
      <alignment horizontal="left" vertical="top" indent="1"/>
    </xf>
    <xf numFmtId="0" fontId="3" fillId="12" borderId="28" xfId="0" applyFont="1" applyFill="1" applyBorder="1" applyAlignment="1">
      <alignment horizontal="left" indent="1"/>
    </xf>
    <xf numFmtId="0" fontId="3" fillId="12" borderId="28" xfId="0" applyFont="1" applyFill="1" applyBorder="1" applyAlignment="1">
      <alignment horizontal="left"/>
    </xf>
    <xf numFmtId="0" fontId="58" fillId="0" borderId="0" xfId="0" applyFont="1" applyAlignment="1">
      <alignment horizontal="left"/>
    </xf>
    <xf numFmtId="0" fontId="66" fillId="12" borderId="0" xfId="0" applyFont="1" applyFill="1" applyBorder="1" applyAlignment="1"/>
    <xf numFmtId="0" fontId="76" fillId="0" borderId="49" xfId="0" applyFont="1" applyBorder="1" applyAlignment="1">
      <alignment vertical="top" wrapText="1"/>
    </xf>
    <xf numFmtId="0" fontId="76" fillId="0" borderId="50" xfId="0" applyFont="1" applyBorder="1" applyAlignment="1">
      <alignment vertical="top" wrapText="1"/>
    </xf>
    <xf numFmtId="0" fontId="76" fillId="0" borderId="51" xfId="0" applyFont="1" applyBorder="1" applyAlignment="1">
      <alignment vertical="top" wrapText="1"/>
    </xf>
    <xf numFmtId="0" fontId="2" fillId="0" borderId="0" xfId="2" applyAlignment="1" applyProtection="1"/>
    <xf numFmtId="0" fontId="2" fillId="0" borderId="50" xfId="2" applyBorder="1" applyAlignment="1" applyProtection="1">
      <alignment vertical="top"/>
    </xf>
    <xf numFmtId="0" fontId="76" fillId="8" borderId="0" xfId="0" applyFont="1" applyFill="1" applyAlignment="1">
      <alignment horizontal="center"/>
    </xf>
    <xf numFmtId="0" fontId="5" fillId="3" borderId="0" xfId="16" applyFont="1" applyFill="1" applyAlignment="1">
      <alignment horizontal="center"/>
    </xf>
    <xf numFmtId="0" fontId="76" fillId="0" borderId="0" xfId="16" applyFont="1" applyFill="1" applyBorder="1" applyAlignment="1">
      <alignment vertical="top"/>
    </xf>
    <xf numFmtId="0" fontId="149" fillId="0" borderId="0" xfId="0" applyFont="1" applyAlignment="1">
      <alignment horizontal="justify" vertical="center"/>
    </xf>
    <xf numFmtId="0" fontId="150" fillId="0" borderId="0" xfId="0" applyFont="1" applyAlignment="1">
      <alignment horizontal="justify" vertical="center"/>
    </xf>
    <xf numFmtId="0" fontId="151" fillId="0" borderId="0" xfId="0" applyFont="1" applyFill="1"/>
    <xf numFmtId="0" fontId="152" fillId="0" borderId="0" xfId="0" applyFont="1" applyFill="1"/>
    <xf numFmtId="0" fontId="5" fillId="3" borderId="0" xfId="0" applyFont="1" applyFill="1" applyAlignment="1">
      <alignment horizontal="center" vertical="center" wrapText="1"/>
    </xf>
    <xf numFmtId="0" fontId="5" fillId="3" borderId="0" xfId="16"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53" fillId="0" borderId="0" xfId="2" applyFont="1" applyFill="1" applyAlignment="1" applyProtection="1">
      <alignment vertical="top" wrapText="1"/>
    </xf>
    <xf numFmtId="0" fontId="154" fillId="0" borderId="0" xfId="16" applyFont="1" applyFill="1"/>
    <xf numFmtId="0" fontId="6" fillId="0" borderId="0" xfId="16" quotePrefix="1" applyFont="1" applyFill="1"/>
    <xf numFmtId="0" fontId="131" fillId="0" borderId="0" xfId="16" applyFont="1" applyFill="1"/>
    <xf numFmtId="0" fontId="155" fillId="0" borderId="0" xfId="16" applyFont="1" applyFill="1" applyAlignment="1">
      <alignment horizontal="left" vertical="center" wrapText="1"/>
    </xf>
    <xf numFmtId="0" fontId="155" fillId="0" borderId="0" xfId="16" applyFont="1" applyFill="1" applyAlignment="1">
      <alignment horizontal="left" vertical="center"/>
    </xf>
    <xf numFmtId="0" fontId="156" fillId="0" borderId="0" xfId="16" applyFont="1" applyFill="1" applyAlignment="1">
      <alignment horizontal="center"/>
    </xf>
    <xf numFmtId="0" fontId="6" fillId="0" borderId="0" xfId="16" applyFont="1" applyAlignment="1">
      <alignment horizontal="center" vertical="center" wrapText="1"/>
    </xf>
    <xf numFmtId="0" fontId="131" fillId="0" borderId="26" xfId="16" applyFont="1" applyFill="1" applyBorder="1" applyAlignment="1">
      <alignment horizontal="left" vertical="center" wrapText="1"/>
    </xf>
    <xf numFmtId="0" fontId="156" fillId="0" borderId="0" xfId="16" applyFont="1" applyFill="1" applyAlignment="1">
      <alignment horizontal="center" vertical="center"/>
    </xf>
    <xf numFmtId="0" fontId="6" fillId="0" borderId="17" xfId="16" applyFont="1" applyFill="1" applyBorder="1" applyAlignment="1">
      <alignment horizontal="center" vertical="center" wrapText="1"/>
    </xf>
    <xf numFmtId="0" fontId="6" fillId="0" borderId="0" xfId="16" applyFont="1" applyBorder="1" applyAlignment="1">
      <alignment horizontal="center" vertical="center" wrapText="1"/>
    </xf>
    <xf numFmtId="0" fontId="6" fillId="0" borderId="13" xfId="16" applyFont="1" applyBorder="1" applyAlignment="1">
      <alignment horizontal="center" vertical="center" wrapText="1"/>
    </xf>
    <xf numFmtId="0" fontId="6" fillId="0" borderId="10" xfId="16" applyFont="1" applyBorder="1" applyAlignment="1">
      <alignment horizontal="center" vertical="center" wrapText="1"/>
    </xf>
    <xf numFmtId="0" fontId="6" fillId="0" borderId="17" xfId="16" applyFont="1" applyBorder="1" applyAlignment="1">
      <alignment horizontal="center" vertical="center" wrapText="1"/>
    </xf>
    <xf numFmtId="0" fontId="156" fillId="0" borderId="0" xfId="16" applyFont="1" applyBorder="1" applyAlignment="1">
      <alignment horizontal="center" vertical="center" wrapText="1"/>
    </xf>
    <xf numFmtId="0" fontId="131" fillId="0" borderId="37" xfId="16" applyFont="1" applyFill="1" applyBorder="1" applyAlignment="1">
      <alignment horizontal="center" vertical="center" wrapText="1"/>
    </xf>
    <xf numFmtId="1" fontId="6" fillId="0" borderId="1" xfId="16" applyNumberFormat="1" applyFont="1" applyFill="1" applyBorder="1" applyAlignment="1">
      <alignment horizontal="left" vertical="center"/>
    </xf>
    <xf numFmtId="0" fontId="50" fillId="0" borderId="18" xfId="16" applyFont="1" applyFill="1" applyBorder="1" applyAlignment="1">
      <alignment vertical="center" wrapText="1"/>
    </xf>
    <xf numFmtId="3" fontId="12" fillId="0" borderId="18" xfId="3" applyNumberFormat="1" applyFont="1" applyBorder="1" applyAlignment="1">
      <alignment horizontal="justify" vertical="top" wrapText="1"/>
    </xf>
    <xf numFmtId="0" fontId="89" fillId="0" borderId="1" xfId="16" applyFont="1" applyBorder="1" applyAlignment="1">
      <alignment horizontal="center" vertical="center" wrapText="1"/>
    </xf>
    <xf numFmtId="0" fontId="76" fillId="0" borderId="26" xfId="16" quotePrefix="1" applyFont="1" applyFill="1" applyBorder="1" applyAlignment="1">
      <alignment horizontal="left"/>
    </xf>
    <xf numFmtId="0" fontId="6" fillId="11" borderId="26" xfId="16" quotePrefix="1" applyFont="1" applyFill="1" applyBorder="1" applyAlignment="1">
      <alignment horizontal="center"/>
    </xf>
    <xf numFmtId="0" fontId="5" fillId="11" borderId="26" xfId="16" applyFont="1" applyFill="1" applyBorder="1"/>
    <xf numFmtId="0" fontId="12" fillId="11" borderId="26" xfId="3" applyFont="1" applyFill="1" applyBorder="1" applyAlignment="1">
      <alignment vertical="top"/>
    </xf>
    <xf numFmtId="0" fontId="5" fillId="11" borderId="26" xfId="16" applyFont="1" applyFill="1" applyBorder="1" applyAlignment="1">
      <alignment horizontal="left"/>
    </xf>
    <xf numFmtId="0" fontId="12" fillId="11" borderId="26" xfId="3" applyFont="1" applyFill="1" applyBorder="1" applyAlignment="1">
      <alignment vertical="top" wrapText="1"/>
    </xf>
    <xf numFmtId="0" fontId="76" fillId="3" borderId="0" xfId="16" applyFont="1" applyFill="1" applyAlignment="1">
      <alignment horizontal="left" vertical="top"/>
    </xf>
    <xf numFmtId="0" fontId="78" fillId="7" borderId="0" xfId="0" applyFont="1" applyFill="1" applyAlignment="1">
      <alignment vertical="top"/>
    </xf>
    <xf numFmtId="0" fontId="35" fillId="0" borderId="0" xfId="0" applyFont="1" applyAlignment="1">
      <alignment vertical="top"/>
    </xf>
    <xf numFmtId="0" fontId="5" fillId="0" borderId="0" xfId="0" applyFont="1" applyFill="1" applyBorder="1" applyAlignment="1">
      <alignment horizontal="left" vertical="top" wrapText="1"/>
    </xf>
    <xf numFmtId="0" fontId="6" fillId="0" borderId="7" xfId="0" applyFont="1" applyFill="1" applyBorder="1" applyAlignment="1">
      <alignment horizontal="justify"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16" applyFont="1" applyFill="1" applyAlignment="1">
      <alignment horizontal="left" vertical="top" wrapText="1"/>
    </xf>
    <xf numFmtId="0" fontId="6" fillId="0" borderId="0" xfId="2" applyFont="1" applyFill="1" applyAlignment="1" applyProtection="1">
      <alignment horizontal="left"/>
    </xf>
    <xf numFmtId="0" fontId="5" fillId="7" borderId="0" xfId="0" applyFont="1" applyFill="1" applyBorder="1" applyAlignment="1">
      <alignment horizontal="left" vertical="top" wrapText="1"/>
    </xf>
    <xf numFmtId="0" fontId="5" fillId="3" borderId="0" xfId="0" applyFont="1" applyFill="1" applyAlignment="1">
      <alignment horizontal="center" vertical="top" wrapText="1"/>
    </xf>
    <xf numFmtId="0" fontId="5" fillId="11" borderId="0" xfId="0" applyFont="1" applyFill="1" applyBorder="1" applyAlignment="1">
      <alignment horizontal="left" vertical="top" wrapText="1"/>
    </xf>
    <xf numFmtId="0" fontId="5" fillId="0" borderId="10" xfId="5" applyFont="1" applyFill="1" applyBorder="1"/>
    <xf numFmtId="0" fontId="5" fillId="0" borderId="11" xfId="5" applyFont="1" applyFill="1" applyBorder="1"/>
    <xf numFmtId="0" fontId="6" fillId="0" borderId="19" xfId="5" applyFont="1" applyFill="1" applyBorder="1" applyAlignment="1">
      <alignment horizontal="center" wrapText="1"/>
    </xf>
    <xf numFmtId="0" fontId="6" fillId="0" borderId="19" xfId="5" applyFont="1" applyFill="1" applyBorder="1" applyAlignment="1">
      <alignment horizontal="center"/>
    </xf>
    <xf numFmtId="0" fontId="7" fillId="0" borderId="12" xfId="5" applyFont="1" applyFill="1" applyBorder="1"/>
    <xf numFmtId="0" fontId="7" fillId="0" borderId="13" xfId="5" applyFont="1" applyFill="1" applyBorder="1"/>
    <xf numFmtId="0" fontId="7" fillId="0" borderId="17" xfId="5" applyFont="1" applyFill="1" applyBorder="1"/>
    <xf numFmtId="0" fontId="5" fillId="0" borderId="14" xfId="5" applyFont="1" applyFill="1" applyBorder="1"/>
    <xf numFmtId="0" fontId="5" fillId="0" borderId="15" xfId="5" applyFont="1" applyFill="1" applyBorder="1"/>
    <xf numFmtId="0" fontId="6" fillId="0" borderId="18" xfId="5" quotePrefix="1" applyFont="1" applyFill="1" applyBorder="1" applyAlignment="1">
      <alignment horizontal="center"/>
    </xf>
    <xf numFmtId="0" fontId="5" fillId="0" borderId="18" xfId="5" applyFont="1" applyFill="1" applyBorder="1"/>
    <xf numFmtId="1" fontId="5" fillId="11" borderId="0" xfId="5" quotePrefix="1" applyNumberFormat="1" applyFont="1" applyFill="1" applyAlignment="1">
      <alignment horizontal="center"/>
    </xf>
    <xf numFmtId="1" fontId="5" fillId="11" borderId="0" xfId="5" applyNumberFormat="1" applyFont="1" applyFill="1" applyAlignment="1">
      <alignment horizontal="center"/>
    </xf>
    <xf numFmtId="165" fontId="3" fillId="0" borderId="0" xfId="1" applyNumberFormat="1" applyFont="1" applyFill="1"/>
    <xf numFmtId="0" fontId="5" fillId="15" borderId="0" xfId="0" applyFont="1" applyFill="1" applyAlignment="1">
      <alignment vertical="top"/>
    </xf>
    <xf numFmtId="0" fontId="3" fillId="15" borderId="0" xfId="0" applyFont="1" applyFill="1" applyAlignment="1">
      <alignment horizontal="left"/>
    </xf>
    <xf numFmtId="0" fontId="3" fillId="15" borderId="0" xfId="0" applyFont="1" applyFill="1"/>
    <xf numFmtId="0" fontId="12" fillId="0" borderId="0" xfId="3" applyFont="1" applyFill="1" applyAlignment="1">
      <alignment horizontal="center" vertical="top" wrapText="1"/>
    </xf>
    <xf numFmtId="0" fontId="75" fillId="7" borderId="0" xfId="16" applyFont="1" applyFill="1"/>
    <xf numFmtId="0" fontId="75" fillId="0" borderId="0" xfId="0" applyFont="1" applyFill="1" applyAlignment="1"/>
    <xf numFmtId="0" fontId="67" fillId="0" borderId="0" xfId="0" applyFont="1" applyFill="1"/>
    <xf numFmtId="0" fontId="3" fillId="0" borderId="0" xfId="16" applyFont="1" applyFill="1" applyAlignment="1">
      <alignment horizontal="left"/>
    </xf>
    <xf numFmtId="3" fontId="3" fillId="0" borderId="0" xfId="16" quotePrefix="1" applyNumberFormat="1" applyFont="1" applyFill="1" applyAlignment="1">
      <alignment horizontal="center"/>
    </xf>
    <xf numFmtId="0" fontId="5" fillId="3" borderId="0" xfId="0" applyFont="1" applyFill="1" applyAlignment="1">
      <alignment horizontal="center" vertical="top" wrapText="1"/>
    </xf>
    <xf numFmtId="0" fontId="76" fillId="0" borderId="0" xfId="5" applyFont="1" applyFill="1" applyAlignment="1">
      <alignment vertical="top" wrapText="1"/>
    </xf>
    <xf numFmtId="0" fontId="5" fillId="0" borderId="0" xfId="16" applyFont="1" applyFill="1" applyBorder="1" applyAlignment="1">
      <alignment horizontal="left" vertical="top" wrapText="1"/>
    </xf>
    <xf numFmtId="0" fontId="12" fillId="0" borderId="0" xfId="3" applyFont="1" applyAlignment="1">
      <alignment horizontal="left" vertical="top" wrapText="1"/>
    </xf>
    <xf numFmtId="0" fontId="5" fillId="8" borderId="0" xfId="0" applyFont="1" applyFill="1"/>
    <xf numFmtId="164" fontId="132" fillId="0" borderId="0" xfId="0" applyNumberFormat="1" applyFont="1" applyFill="1"/>
    <xf numFmtId="0" fontId="132" fillId="0" borderId="0" xfId="0" applyFont="1" applyFill="1" applyAlignment="1">
      <alignment horizontal="left"/>
    </xf>
    <xf numFmtId="0" fontId="6" fillId="8" borderId="0" xfId="0" applyFont="1" applyFill="1" applyAlignment="1">
      <alignment horizontal="center" wrapText="1"/>
    </xf>
    <xf numFmtId="0" fontId="5" fillId="8" borderId="0" xfId="0" applyFont="1" applyFill="1" applyAlignment="1"/>
    <xf numFmtId="164" fontId="58" fillId="0" borderId="0" xfId="1" applyNumberFormat="1" applyFont="1" applyFill="1" applyBorder="1" applyAlignment="1"/>
    <xf numFmtId="164" fontId="58" fillId="0" borderId="0" xfId="1" applyNumberFormat="1" applyFont="1" applyFill="1" applyAlignment="1"/>
    <xf numFmtId="10" fontId="58" fillId="0" borderId="0" xfId="1" applyNumberFormat="1" applyFont="1" applyFill="1" applyAlignment="1"/>
    <xf numFmtId="0" fontId="6" fillId="11" borderId="0" xfId="0" applyFont="1" applyFill="1" applyAlignment="1"/>
    <xf numFmtId="164" fontId="5" fillId="11" borderId="0" xfId="1" applyNumberFormat="1" applyFont="1" applyFill="1" applyBorder="1" applyAlignment="1"/>
    <xf numFmtId="164" fontId="6" fillId="11" borderId="2" xfId="1" applyNumberFormat="1" applyFont="1" applyFill="1" applyBorder="1" applyAlignment="1"/>
    <xf numFmtId="164" fontId="6" fillId="11" borderId="0" xfId="1" applyNumberFormat="1" applyFont="1" applyFill="1" applyBorder="1" applyAlignment="1"/>
    <xf numFmtId="0" fontId="5" fillId="7" borderId="0" xfId="0" applyFont="1" applyFill="1" applyAlignment="1">
      <alignment horizontal="left"/>
    </xf>
    <xf numFmtId="171" fontId="5" fillId="0" borderId="0" xfId="0" applyNumberFormat="1" applyFont="1" applyFill="1"/>
    <xf numFmtId="0" fontId="5" fillId="8" borderId="0" xfId="0" applyFont="1" applyFill="1" applyAlignment="1">
      <alignment horizontal="center" wrapText="1"/>
    </xf>
    <xf numFmtId="0" fontId="5" fillId="8" borderId="0" xfId="16" applyFont="1" applyFill="1" applyBorder="1"/>
    <xf numFmtId="0" fontId="5" fillId="7" borderId="0" xfId="0" applyFont="1" applyFill="1" applyBorder="1"/>
    <xf numFmtId="0" fontId="5" fillId="8" borderId="0" xfId="16" applyFont="1" applyFill="1"/>
    <xf numFmtId="0" fontId="5" fillId="11" borderId="0" xfId="16" applyFont="1" applyFill="1" applyAlignment="1">
      <alignment vertical="center"/>
    </xf>
    <xf numFmtId="0" fontId="5" fillId="11" borderId="0" xfId="0" applyFont="1" applyFill="1" applyAlignment="1">
      <alignment horizontal="left" vertical="top" wrapText="1"/>
    </xf>
    <xf numFmtId="0" fontId="5" fillId="0" borderId="0" xfId="0" applyFont="1" applyFill="1" applyAlignment="1">
      <alignment horizontal="justify" vertical="top" wrapText="1"/>
    </xf>
    <xf numFmtId="1" fontId="18" fillId="0" borderId="0" xfId="3" applyNumberFormat="1" applyFont="1" applyAlignment="1">
      <alignment horizontal="left" vertical="center" wrapText="1"/>
    </xf>
    <xf numFmtId="0" fontId="3" fillId="19" borderId="0" xfId="0" applyFont="1" applyFill="1"/>
    <xf numFmtId="0" fontId="163" fillId="0" borderId="0" xfId="0" applyFont="1" applyFill="1" applyAlignment="1">
      <alignment horizontal="left" wrapText="1"/>
    </xf>
    <xf numFmtId="0" fontId="6" fillId="11" borderId="0" xfId="0" applyFont="1" applyFill="1" applyAlignment="1">
      <alignment horizontal="left" vertical="top" wrapText="1"/>
    </xf>
    <xf numFmtId="0" fontId="5" fillId="8" borderId="0" xfId="0" applyFont="1" applyFill="1" applyBorder="1" applyAlignment="1">
      <alignment horizontal="center" vertical="top" wrapText="1"/>
    </xf>
    <xf numFmtId="0" fontId="5" fillId="8" borderId="0" xfId="1" applyNumberFormat="1" applyFont="1" applyFill="1" applyBorder="1" applyAlignment="1">
      <alignment horizontal="center" vertical="top" wrapText="1"/>
    </xf>
    <xf numFmtId="0" fontId="5" fillId="8" borderId="0" xfId="0" applyFont="1" applyFill="1" applyBorder="1" applyAlignment="1">
      <alignment horizontal="center"/>
    </xf>
    <xf numFmtId="0" fontId="5" fillId="8" borderId="0" xfId="0" applyFont="1" applyFill="1" applyAlignment="1">
      <alignment horizontal="center"/>
    </xf>
    <xf numFmtId="0" fontId="58" fillId="7" borderId="53" xfId="0" applyFont="1" applyFill="1" applyBorder="1" applyAlignment="1">
      <alignment horizontal="left" vertical="top" wrapText="1"/>
    </xf>
    <xf numFmtId="0" fontId="58" fillId="7" borderId="54" xfId="0" applyFont="1" applyFill="1" applyBorder="1" applyAlignment="1">
      <alignment horizontal="left" vertical="top" wrapText="1"/>
    </xf>
    <xf numFmtId="0" fontId="76" fillId="7" borderId="53" xfId="0" applyFont="1" applyFill="1" applyBorder="1" applyAlignment="1">
      <alignment horizontal="left" vertical="top" wrapText="1"/>
    </xf>
    <xf numFmtId="0" fontId="101" fillId="0" borderId="0" xfId="0" applyFont="1" applyBorder="1" applyAlignment="1">
      <alignment horizontal="left" vertical="center"/>
    </xf>
    <xf numFmtId="0" fontId="6" fillId="11" borderId="0" xfId="0" applyFont="1" applyFill="1" applyAlignment="1">
      <alignment horizontal="center" vertical="top" wrapText="1"/>
    </xf>
    <xf numFmtId="0" fontId="83" fillId="0" borderId="0" xfId="0" applyFont="1" applyFill="1" applyAlignment="1">
      <alignment horizontal="left" vertical="top"/>
    </xf>
    <xf numFmtId="0" fontId="12" fillId="0" borderId="0" xfId="3" applyFont="1" applyAlignment="1">
      <alignment horizontal="left" vertical="top" wrapText="1"/>
    </xf>
    <xf numFmtId="0" fontId="75" fillId="7" borderId="0" xfId="16" applyFont="1" applyFill="1" applyAlignment="1">
      <alignment vertical="top"/>
    </xf>
    <xf numFmtId="0" fontId="75" fillId="7" borderId="0" xfId="16" applyFont="1" applyFill="1" applyAlignment="1">
      <alignment vertical="center"/>
    </xf>
    <xf numFmtId="164" fontId="6" fillId="0" borderId="0" xfId="0" applyNumberFormat="1" applyFont="1" applyFill="1" applyBorder="1" applyAlignment="1">
      <alignment horizontal="right" vertical="center"/>
    </xf>
    <xf numFmtId="0" fontId="14" fillId="0" borderId="0" xfId="0" applyFont="1" applyBorder="1" applyAlignment="1">
      <alignment horizontal="left"/>
    </xf>
    <xf numFmtId="0" fontId="5" fillId="3" borderId="0" xfId="0" applyFont="1" applyFill="1" applyAlignment="1">
      <alignment horizontal="center" vertical="top" wrapText="1"/>
    </xf>
    <xf numFmtId="0" fontId="5" fillId="0" borderId="0" xfId="16" applyFont="1" applyFill="1" applyAlignment="1">
      <alignment horizontal="left" vertical="top" wrapText="1"/>
    </xf>
    <xf numFmtId="0" fontId="24" fillId="0" borderId="0" xfId="16" applyFont="1" applyFill="1" applyAlignment="1">
      <alignment horizontal="center" vertical="top"/>
    </xf>
    <xf numFmtId="3" fontId="5" fillId="0" borderId="0" xfId="16" applyNumberFormat="1" applyFont="1" applyFill="1" applyAlignment="1">
      <alignment horizontal="center"/>
    </xf>
    <xf numFmtId="0" fontId="76" fillId="0" borderId="0" xfId="3" applyFont="1" applyAlignment="1">
      <alignment horizontal="left" vertical="top" wrapText="1"/>
    </xf>
    <xf numFmtId="0" fontId="24" fillId="0" borderId="1" xfId="16" applyFont="1" applyFill="1" applyBorder="1" applyAlignment="1">
      <alignment horizontal="center" vertical="top"/>
    </xf>
    <xf numFmtId="0" fontId="5" fillId="0" borderId="0" xfId="16" applyFont="1" applyFill="1" applyAlignment="1">
      <alignment horizontal="right" vertical="center"/>
    </xf>
    <xf numFmtId="0" fontId="12" fillId="0" borderId="0" xfId="3" applyFont="1" applyAlignment="1">
      <alignment horizontal="left" vertical="top" wrapText="1"/>
    </xf>
    <xf numFmtId="0" fontId="24" fillId="0" borderId="0" xfId="16" applyFont="1" applyFill="1" applyAlignment="1">
      <alignment horizontal="right" vertical="center"/>
    </xf>
    <xf numFmtId="0" fontId="5" fillId="7" borderId="0" xfId="16" applyFont="1" applyFill="1" applyAlignment="1">
      <alignment horizontal="left"/>
    </xf>
    <xf numFmtId="0" fontId="75" fillId="7" borderId="0" xfId="0" applyFont="1" applyFill="1" applyAlignment="1">
      <alignment horizontal="left" vertical="top"/>
    </xf>
    <xf numFmtId="0" fontId="5" fillId="7" borderId="0" xfId="0" applyFont="1" applyFill="1" applyBorder="1" applyAlignment="1">
      <alignment horizontal="left"/>
    </xf>
    <xf numFmtId="0" fontId="6" fillId="7" borderId="0" xfId="0" applyFont="1" applyFill="1" applyBorder="1" applyAlignment="1">
      <alignment horizontal="left"/>
    </xf>
    <xf numFmtId="0" fontId="75" fillId="7" borderId="0" xfId="0" quotePrefix="1" applyFont="1" applyFill="1" applyAlignment="1">
      <alignment horizontal="left" vertical="top"/>
    </xf>
    <xf numFmtId="0" fontId="5" fillId="7" borderId="0" xfId="0" quotePrefix="1" applyFont="1" applyFill="1" applyAlignment="1">
      <alignment horizontal="left" vertical="top"/>
    </xf>
    <xf numFmtId="164" fontId="5" fillId="7" borderId="0" xfId="1" applyNumberFormat="1" applyFont="1" applyFill="1" applyBorder="1" applyAlignment="1">
      <alignment horizontal="right" vertical="top"/>
    </xf>
    <xf numFmtId="0" fontId="13" fillId="7" borderId="28" xfId="0" applyFont="1" applyFill="1" applyBorder="1" applyAlignment="1">
      <alignment horizontal="left" vertical="top"/>
    </xf>
    <xf numFmtId="0" fontId="67" fillId="7" borderId="0" xfId="0" quotePrefix="1" applyFont="1" applyFill="1" applyAlignment="1">
      <alignment horizontal="left" vertical="top"/>
    </xf>
    <xf numFmtId="0" fontId="67" fillId="5" borderId="28" xfId="0" applyFont="1" applyFill="1" applyBorder="1" applyAlignment="1">
      <alignment horizontal="left" vertical="top"/>
    </xf>
    <xf numFmtId="0" fontId="67" fillId="5" borderId="25" xfId="0" applyFont="1" applyFill="1" applyBorder="1" applyAlignment="1">
      <alignment horizontal="left" vertical="top"/>
    </xf>
    <xf numFmtId="1" fontId="77" fillId="0" borderId="0" xfId="0" applyNumberFormat="1" applyFont="1" applyFill="1" applyAlignment="1">
      <alignment horizontal="left"/>
    </xf>
    <xf numFmtId="0" fontId="5" fillId="20" borderId="0" xfId="0" applyFont="1" applyFill="1"/>
    <xf numFmtId="0" fontId="12" fillId="11" borderId="0" xfId="3" applyFont="1" applyFill="1" applyAlignment="1">
      <alignment horizontal="left" vertical="top"/>
    </xf>
    <xf numFmtId="0" fontId="99" fillId="0" borderId="0" xfId="0" applyFont="1" applyFill="1" applyAlignment="1">
      <alignment horizontal="left" vertical="top"/>
    </xf>
    <xf numFmtId="0" fontId="32" fillId="0" borderId="0" xfId="0" applyFont="1" applyFill="1" applyAlignment="1">
      <alignment horizontal="center" vertical="top" wrapText="1"/>
    </xf>
    <xf numFmtId="0" fontId="5" fillId="3" borderId="0" xfId="0" applyFont="1" applyFill="1" applyAlignment="1">
      <alignment horizontal="center" vertical="top" wrapText="1"/>
    </xf>
    <xf numFmtId="0" fontId="6" fillId="0" borderId="0" xfId="0" applyFont="1" applyFill="1" applyAlignment="1">
      <alignment horizontal="left"/>
    </xf>
    <xf numFmtId="0" fontId="5" fillId="0" borderId="0" xfId="0" applyFont="1" applyFill="1" applyAlignment="1">
      <alignment horizontal="justify" vertical="top" wrapText="1"/>
    </xf>
    <xf numFmtId="0" fontId="67" fillId="7" borderId="0" xfId="0" applyFont="1" applyFill="1" applyBorder="1" applyAlignment="1">
      <alignment horizontal="left"/>
    </xf>
    <xf numFmtId="0" fontId="74" fillId="7" borderId="0" xfId="0" applyFont="1" applyFill="1"/>
    <xf numFmtId="0" fontId="67" fillId="7" borderId="0" xfId="0" applyFont="1" applyFill="1"/>
    <xf numFmtId="164" fontId="75" fillId="7" borderId="2" xfId="1" applyNumberFormat="1" applyFont="1" applyFill="1" applyBorder="1" applyAlignment="1">
      <alignment horizontal="right" vertical="top"/>
    </xf>
    <xf numFmtId="164" fontId="67" fillId="7" borderId="0" xfId="1" applyNumberFormat="1" applyFont="1" applyFill="1" applyBorder="1" applyAlignment="1">
      <alignment horizontal="right" vertical="top"/>
    </xf>
    <xf numFmtId="164" fontId="75" fillId="7" borderId="6" xfId="1" applyNumberFormat="1" applyFont="1" applyFill="1" applyBorder="1" applyAlignment="1">
      <alignment horizontal="right" vertical="top"/>
    </xf>
    <xf numFmtId="164" fontId="75" fillId="7" borderId="0" xfId="1" applyNumberFormat="1" applyFont="1" applyFill="1" applyBorder="1" applyAlignment="1">
      <alignment horizontal="right" vertical="top"/>
    </xf>
    <xf numFmtId="0" fontId="67" fillId="7" borderId="0" xfId="0" applyFont="1" applyFill="1" applyAlignment="1">
      <alignment horizontal="left" vertical="top"/>
    </xf>
    <xf numFmtId="0" fontId="5" fillId="7" borderId="54" xfId="0" applyFont="1" applyFill="1" applyBorder="1" applyAlignment="1">
      <alignment horizontal="center"/>
    </xf>
    <xf numFmtId="0" fontId="5" fillId="7" borderId="0" xfId="0" applyFont="1" applyFill="1" applyAlignment="1">
      <alignment horizontal="left" vertical="top"/>
    </xf>
    <xf numFmtId="164" fontId="6" fillId="7" borderId="0" xfId="1" applyNumberFormat="1" applyFont="1" applyFill="1" applyBorder="1" applyAlignment="1"/>
    <xf numFmtId="164" fontId="5" fillId="7" borderId="0" xfId="1" applyNumberFormat="1" applyFont="1" applyFill="1" applyAlignment="1"/>
    <xf numFmtId="0" fontId="77" fillId="7" borderId="53" xfId="0" applyFont="1" applyFill="1" applyBorder="1" applyAlignment="1">
      <alignment horizontal="left" vertical="top" wrapText="1"/>
    </xf>
    <xf numFmtId="0" fontId="66" fillId="7" borderId="52" xfId="0" applyFont="1" applyFill="1" applyBorder="1" applyAlignment="1">
      <alignment horizontal="left" vertical="top"/>
    </xf>
    <xf numFmtId="0" fontId="101" fillId="7" borderId="55" xfId="0" applyFont="1" applyFill="1" applyBorder="1"/>
    <xf numFmtId="0" fontId="1" fillId="7" borderId="56" xfId="0" applyFont="1" applyFill="1" applyBorder="1"/>
    <xf numFmtId="0" fontId="5" fillId="7" borderId="53" xfId="0" applyFont="1" applyFill="1" applyBorder="1" applyAlignment="1">
      <alignment horizontal="center"/>
    </xf>
    <xf numFmtId="0" fontId="1" fillId="20" borderId="0" xfId="0" applyFont="1" applyFill="1"/>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6" xfId="0" applyFont="1" applyFill="1" applyBorder="1" applyAlignment="1">
      <alignment horizontal="right"/>
    </xf>
    <xf numFmtId="171" fontId="5" fillId="0" borderId="12" xfId="0" applyNumberFormat="1" applyFont="1" applyFill="1" applyBorder="1" applyAlignment="1">
      <alignment horizontal="center"/>
    </xf>
    <xf numFmtId="171" fontId="5" fillId="0" borderId="13" xfId="0" applyNumberFormat="1" applyFont="1" applyFill="1" applyBorder="1" applyAlignment="1">
      <alignment horizontal="center"/>
    </xf>
    <xf numFmtId="171" fontId="5" fillId="0" borderId="0" xfId="0" applyNumberFormat="1" applyFont="1" applyFill="1" applyBorder="1" applyAlignment="1">
      <alignment horizontal="center"/>
    </xf>
    <xf numFmtId="171" fontId="5" fillId="0" borderId="14" xfId="0" applyNumberFormat="1" applyFont="1" applyFill="1" applyBorder="1" applyAlignment="1">
      <alignment horizontal="center"/>
    </xf>
    <xf numFmtId="171" fontId="5" fillId="0" borderId="15" xfId="0" applyNumberFormat="1" applyFont="1" applyFill="1" applyBorder="1" applyAlignment="1">
      <alignment horizontal="center"/>
    </xf>
    <xf numFmtId="171" fontId="5" fillId="7" borderId="13" xfId="0" applyNumberFormat="1" applyFont="1" applyFill="1" applyBorder="1" applyAlignment="1">
      <alignment horizontal="center"/>
    </xf>
    <xf numFmtId="171" fontId="5" fillId="7" borderId="12" xfId="0" applyNumberFormat="1" applyFont="1" applyFill="1" applyBorder="1" applyAlignment="1">
      <alignment horizontal="center"/>
    </xf>
    <xf numFmtId="171" fontId="5" fillId="7" borderId="0" xfId="0" applyNumberFormat="1" applyFont="1" applyFill="1" applyBorder="1" applyAlignment="1">
      <alignment horizontal="center"/>
    </xf>
    <xf numFmtId="0" fontId="5" fillId="11" borderId="0" xfId="16" applyFont="1" applyFill="1" applyAlignment="1">
      <alignment vertical="top"/>
    </xf>
    <xf numFmtId="0" fontId="6" fillId="11" borderId="0" xfId="16" applyFont="1" applyFill="1" applyAlignment="1">
      <alignment vertical="top"/>
    </xf>
    <xf numFmtId="0" fontId="101" fillId="0" borderId="0" xfId="0" applyFont="1" applyFill="1" applyBorder="1" applyAlignment="1">
      <alignment horizontal="center" vertical="top"/>
    </xf>
    <xf numFmtId="0" fontId="165" fillId="0" borderId="0" xfId="0" applyFont="1" applyFill="1" applyAlignment="1">
      <alignment horizontal="center" vertical="top" wrapText="1"/>
    </xf>
    <xf numFmtId="0" fontId="139" fillId="0" borderId="0" xfId="0" applyFont="1"/>
    <xf numFmtId="0" fontId="168" fillId="0" borderId="0" xfId="2" applyFont="1" applyAlignment="1" applyProtection="1"/>
    <xf numFmtId="0" fontId="7" fillId="0" borderId="0" xfId="0" applyFont="1" applyFill="1" applyBorder="1" applyAlignment="1">
      <alignment wrapText="1"/>
    </xf>
    <xf numFmtId="0" fontId="101" fillId="0" borderId="1" xfId="0" applyFont="1" applyFill="1" applyBorder="1" applyAlignment="1">
      <alignment horizontal="center"/>
    </xf>
    <xf numFmtId="0" fontId="101" fillId="0" borderId="1" xfId="0" applyFont="1" applyFill="1" applyBorder="1" applyAlignment="1">
      <alignment horizontal="left"/>
    </xf>
    <xf numFmtId="0" fontId="79" fillId="0" borderId="0" xfId="0" applyFont="1" applyFill="1" applyBorder="1" applyAlignment="1">
      <alignment horizontal="center"/>
    </xf>
    <xf numFmtId="0" fontId="167" fillId="0" borderId="0" xfId="2" applyFont="1" applyFill="1" applyAlignment="1" applyProtection="1"/>
    <xf numFmtId="0" fontId="1" fillId="0" borderId="0" xfId="0" applyFont="1" applyFill="1" applyAlignment="1">
      <alignment vertical="top"/>
    </xf>
    <xf numFmtId="0" fontId="6" fillId="7" borderId="0" xfId="16" applyFont="1" applyFill="1" applyAlignment="1">
      <alignment horizontal="left" vertical="top"/>
    </xf>
    <xf numFmtId="0" fontId="58" fillId="7" borderId="0" xfId="16" applyFont="1" applyFill="1" applyAlignment="1">
      <alignment horizontal="left" vertical="top" wrapText="1"/>
    </xf>
    <xf numFmtId="0" fontId="2" fillId="0" borderId="0" xfId="2" applyAlignment="1" applyProtection="1">
      <alignment horizontal="left" vertical="center" wrapText="1" indent="1"/>
    </xf>
    <xf numFmtId="0" fontId="170" fillId="0" borderId="0" xfId="0" applyFont="1" applyAlignment="1">
      <alignment vertical="top"/>
    </xf>
    <xf numFmtId="0" fontId="166" fillId="0" borderId="0" xfId="2" applyFont="1" applyAlignment="1" applyProtection="1">
      <alignment wrapText="1"/>
    </xf>
    <xf numFmtId="0" fontId="166" fillId="0" borderId="0" xfId="2" applyFont="1" applyAlignment="1" applyProtection="1">
      <alignment horizontal="left" vertical="top" wrapText="1" indent="1"/>
    </xf>
    <xf numFmtId="0" fontId="3" fillId="0" borderId="0" xfId="0" applyFont="1" applyAlignment="1">
      <alignment horizontal="left" wrapText="1"/>
    </xf>
    <xf numFmtId="0" fontId="5" fillId="3" borderId="0" xfId="0" applyFont="1" applyFill="1" applyAlignment="1">
      <alignment horizontal="center" vertical="top" wrapText="1"/>
    </xf>
    <xf numFmtId="0" fontId="5" fillId="0" borderId="0" xfId="16" applyFont="1" applyFill="1" applyAlignment="1">
      <alignment horizontal="left" vertical="top" wrapText="1"/>
    </xf>
    <xf numFmtId="3" fontId="5" fillId="0" borderId="0" xfId="16" applyNumberFormat="1" applyFont="1" applyFill="1" applyAlignment="1">
      <alignment horizontal="center"/>
    </xf>
    <xf numFmtId="0" fontId="5" fillId="0" borderId="0" xfId="16" applyFont="1" applyFill="1" applyAlignment="1">
      <alignment horizontal="right" vertical="center"/>
    </xf>
    <xf numFmtId="0" fontId="24" fillId="0" borderId="0" xfId="16" applyFont="1" applyFill="1" applyAlignment="1">
      <alignment horizontal="right" vertical="center"/>
    </xf>
    <xf numFmtId="0" fontId="58" fillId="7" borderId="0" xfId="16" applyFont="1" applyFill="1" applyAlignment="1">
      <alignment horizontal="left" vertical="top"/>
    </xf>
    <xf numFmtId="0" fontId="139" fillId="0" borderId="0" xfId="0" applyFont="1" applyAlignment="1">
      <alignment vertical="top"/>
    </xf>
    <xf numFmtId="3" fontId="6" fillId="0" borderId="16" xfId="1" applyNumberFormat="1" applyFont="1" applyFill="1" applyBorder="1" applyAlignment="1">
      <alignment horizontal="right"/>
    </xf>
    <xf numFmtId="0" fontId="83" fillId="6" borderId="0" xfId="0" applyFont="1" applyFill="1" applyAlignment="1">
      <alignment horizontal="left" vertical="top" wrapText="1"/>
    </xf>
    <xf numFmtId="0" fontId="3" fillId="21" borderId="0" xfId="0" applyFont="1" applyFill="1"/>
    <xf numFmtId="0" fontId="7" fillId="0" borderId="0" xfId="0" applyFont="1" applyFill="1" applyAlignment="1">
      <alignment vertical="top" wrapText="1"/>
    </xf>
    <xf numFmtId="0" fontId="100" fillId="0" borderId="0" xfId="0" applyFont="1" applyFill="1" applyAlignment="1">
      <alignment horizontal="center" vertical="top"/>
    </xf>
    <xf numFmtId="0" fontId="29" fillId="2" borderId="25" xfId="4" applyFont="1" applyFill="1" applyBorder="1" applyAlignment="1">
      <alignment horizontal="left" wrapText="1"/>
    </xf>
    <xf numFmtId="0" fontId="29" fillId="2" borderId="26" xfId="4" applyFont="1" applyFill="1" applyBorder="1" applyAlignment="1">
      <alignment horizontal="left" wrapText="1"/>
    </xf>
    <xf numFmtId="0" fontId="29" fillId="2" borderId="27" xfId="4" applyFont="1" applyFill="1" applyBorder="1" applyAlignment="1">
      <alignment horizontal="left" wrapText="1"/>
    </xf>
    <xf numFmtId="0" fontId="29" fillId="2" borderId="28" xfId="4" applyFont="1" applyFill="1" applyBorder="1" applyAlignment="1">
      <alignment horizontal="left" wrapText="1"/>
    </xf>
    <xf numFmtId="0" fontId="29" fillId="2" borderId="0" xfId="4" applyFont="1" applyFill="1" applyBorder="1" applyAlignment="1">
      <alignment horizontal="left" wrapText="1"/>
    </xf>
    <xf numFmtId="0" fontId="29" fillId="2" borderId="24" xfId="4" applyFont="1" applyFill="1" applyBorder="1" applyAlignment="1">
      <alignment horizontal="left" wrapText="1"/>
    </xf>
    <xf numFmtId="0" fontId="159" fillId="2" borderId="28" xfId="4" applyFont="1" applyFill="1" applyBorder="1" applyAlignment="1">
      <alignment horizontal="left" wrapText="1"/>
    </xf>
    <xf numFmtId="0" fontId="159" fillId="2" borderId="0" xfId="4" applyFont="1" applyFill="1" applyBorder="1" applyAlignment="1">
      <alignment horizontal="left" wrapText="1"/>
    </xf>
    <xf numFmtId="0" fontId="159" fillId="2" borderId="24" xfId="4" applyFont="1" applyFill="1" applyBorder="1" applyAlignment="1">
      <alignment horizontal="left" wrapText="1"/>
    </xf>
    <xf numFmtId="0" fontId="1" fillId="0" borderId="0" xfId="0" applyFont="1" applyFill="1" applyAlignment="1">
      <alignment horizontal="left" vertical="top" wrapText="1"/>
    </xf>
    <xf numFmtId="0" fontId="102" fillId="0" borderId="0" xfId="0" applyFont="1" applyAlignment="1">
      <alignment horizontal="center" vertical="center"/>
    </xf>
    <xf numFmtId="0" fontId="169" fillId="11" borderId="0" xfId="0" applyFont="1" applyFill="1" applyAlignment="1">
      <alignment horizontal="left" vertical="top" wrapText="1"/>
    </xf>
    <xf numFmtId="0" fontId="1" fillId="7" borderId="0" xfId="0" applyFont="1" applyFill="1" applyAlignment="1">
      <alignment horizontal="left" wrapText="1"/>
    </xf>
    <xf numFmtId="0" fontId="5" fillId="0" borderId="0" xfId="0" applyFont="1" applyAlignment="1">
      <alignment horizontal="left" vertical="top" wrapText="1"/>
    </xf>
    <xf numFmtId="0" fontId="19" fillId="0" borderId="0" xfId="0" applyFont="1" applyAlignment="1">
      <alignment horizontal="center" vertical="top"/>
    </xf>
    <xf numFmtId="0" fontId="44" fillId="5" borderId="28" xfId="0" applyFont="1" applyFill="1" applyBorder="1" applyAlignment="1">
      <alignment horizontal="center" vertical="top" wrapText="1"/>
    </xf>
    <xf numFmtId="0" fontId="46" fillId="0" borderId="0" xfId="0" applyFont="1" applyBorder="1" applyAlignment="1">
      <alignment vertical="top" wrapText="1"/>
    </xf>
    <xf numFmtId="0" fontId="46" fillId="0" borderId="24" xfId="0" applyFont="1" applyBorder="1" applyAlignment="1">
      <alignment vertical="top" wrapText="1"/>
    </xf>
    <xf numFmtId="0" fontId="47" fillId="5" borderId="28" xfId="0" applyFont="1" applyFill="1" applyBorder="1" applyAlignment="1">
      <alignment horizontal="center" vertical="top" wrapText="1"/>
    </xf>
    <xf numFmtId="0" fontId="47" fillId="5" borderId="0" xfId="0" applyFont="1" applyFill="1" applyBorder="1" applyAlignment="1">
      <alignment horizontal="center" vertical="top" wrapText="1"/>
    </xf>
    <xf numFmtId="0" fontId="47" fillId="5" borderId="24" xfId="0" applyFont="1" applyFill="1" applyBorder="1" applyAlignment="1">
      <alignment horizontal="center" vertical="top" wrapText="1"/>
    </xf>
    <xf numFmtId="0" fontId="44" fillId="5" borderId="0" xfId="0" applyFont="1" applyFill="1" applyBorder="1" applyAlignment="1">
      <alignment horizontal="center" vertical="top" wrapText="1"/>
    </xf>
    <xf numFmtId="0" fontId="44" fillId="5" borderId="24" xfId="0" applyFont="1" applyFill="1" applyBorder="1" applyAlignment="1">
      <alignment horizontal="center" vertical="top" wrapText="1"/>
    </xf>
    <xf numFmtId="0" fontId="44" fillId="5" borderId="25" xfId="0" applyFont="1" applyFill="1" applyBorder="1" applyAlignment="1">
      <alignment horizontal="center" vertical="top" wrapText="1"/>
    </xf>
    <xf numFmtId="0" fontId="44" fillId="5" borderId="26" xfId="0" applyFont="1" applyFill="1" applyBorder="1" applyAlignment="1">
      <alignment horizontal="center" vertical="top" wrapText="1"/>
    </xf>
    <xf numFmtId="0" fontId="44" fillId="5" borderId="27" xfId="0" applyFont="1" applyFill="1" applyBorder="1" applyAlignment="1">
      <alignment horizontal="center" vertical="top" wrapText="1"/>
    </xf>
    <xf numFmtId="0" fontId="46" fillId="0" borderId="0" xfId="0" applyFont="1" applyBorder="1" applyAlignment="1">
      <alignment horizontal="center" vertical="top" wrapText="1"/>
    </xf>
    <xf numFmtId="0" fontId="46" fillId="0" borderId="24" xfId="0" applyFont="1" applyBorder="1" applyAlignment="1">
      <alignment horizontal="center" vertical="top" wrapText="1"/>
    </xf>
    <xf numFmtId="0" fontId="8"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Fill="1" applyAlignment="1">
      <alignment horizontal="center" wrapText="1"/>
    </xf>
    <xf numFmtId="0" fontId="8"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left" vertical="top" wrapText="1"/>
    </xf>
    <xf numFmtId="0" fontId="6" fillId="0" borderId="7" xfId="0" applyFont="1" applyFill="1" applyBorder="1" applyAlignment="1">
      <alignment horizontal="justify" vertical="top" wrapText="1"/>
    </xf>
    <xf numFmtId="0" fontId="8" fillId="0" borderId="0" xfId="0" applyFont="1" applyFill="1" applyAlignment="1">
      <alignment horizontal="center" vertical="center" wrapText="1"/>
    </xf>
    <xf numFmtId="0" fontId="24" fillId="0" borderId="0" xfId="0" applyFont="1" applyFill="1" applyAlignment="1">
      <alignment horizontal="center" vertical="center" wrapText="1"/>
    </xf>
    <xf numFmtId="0" fontId="6" fillId="3" borderId="7" xfId="0" applyFont="1" applyFill="1" applyBorder="1" applyAlignment="1">
      <alignment horizontal="center" wrapText="1"/>
    </xf>
    <xf numFmtId="0" fontId="6" fillId="0" borderId="7" xfId="0" applyFont="1" applyFill="1" applyBorder="1" applyAlignment="1">
      <alignment horizontal="left" wrapText="1"/>
    </xf>
    <xf numFmtId="1" fontId="6" fillId="0" borderId="19" xfId="0" applyNumberFormat="1" applyFont="1" applyFill="1" applyBorder="1" applyAlignment="1">
      <alignment horizontal="center" wrapText="1"/>
    </xf>
    <xf numFmtId="1" fontId="6" fillId="0" borderId="18" xfId="0" applyNumberFormat="1" applyFont="1" applyFill="1" applyBorder="1" applyAlignment="1">
      <alignment horizontal="center" wrapText="1"/>
    </xf>
    <xf numFmtId="0" fontId="76" fillId="3" borderId="0" xfId="0" applyFont="1" applyFill="1" applyAlignment="1">
      <alignment horizontal="center" vertical="top" wrapText="1"/>
    </xf>
    <xf numFmtId="0" fontId="112" fillId="7" borderId="0" xfId="0" applyFont="1" applyFill="1" applyAlignment="1">
      <alignment horizontal="left" vertical="top" wrapText="1"/>
    </xf>
    <xf numFmtId="0" fontId="5" fillId="6" borderId="0" xfId="0" applyFont="1" applyFill="1" applyAlignment="1">
      <alignment horizontal="left" vertical="top" wrapText="1"/>
    </xf>
    <xf numFmtId="0" fontId="76" fillId="0" borderId="0" xfId="0" applyFont="1" applyFill="1" applyAlignment="1">
      <alignment horizontal="left" vertical="top" wrapText="1"/>
    </xf>
    <xf numFmtId="0" fontId="76" fillId="0" borderId="61" xfId="5" applyFont="1" applyFill="1" applyBorder="1" applyAlignment="1">
      <alignment horizontal="left" vertical="top" wrapText="1"/>
    </xf>
    <xf numFmtId="0" fontId="76" fillId="0" borderId="62" xfId="5" applyFont="1" applyFill="1" applyBorder="1" applyAlignment="1">
      <alignment horizontal="left" vertical="top" wrapText="1"/>
    </xf>
    <xf numFmtId="0" fontId="76" fillId="0" borderId="63" xfId="5" applyFont="1" applyFill="1" applyBorder="1" applyAlignment="1">
      <alignment horizontal="left" vertical="top" wrapText="1"/>
    </xf>
    <xf numFmtId="0" fontId="76" fillId="6" borderId="0" xfId="0" applyFont="1" applyFill="1" applyAlignment="1">
      <alignment horizontal="left" vertical="top" wrapText="1"/>
    </xf>
    <xf numFmtId="0" fontId="5" fillId="0" borderId="0" xfId="0" applyFont="1" applyFill="1" applyAlignment="1">
      <alignment horizontal="left" vertical="top" wrapText="1"/>
    </xf>
    <xf numFmtId="0" fontId="5" fillId="9" borderId="0" xfId="0" applyFont="1" applyFill="1" applyAlignment="1">
      <alignment horizontal="center" vertical="top" wrapText="1"/>
    </xf>
    <xf numFmtId="0" fontId="13" fillId="0" borderId="0" xfId="0" applyFont="1" applyFill="1" applyAlignment="1">
      <alignment horizontal="left" vertical="top" wrapText="1"/>
    </xf>
    <xf numFmtId="0" fontId="5" fillId="8" borderId="0" xfId="0" applyFont="1" applyFill="1" applyAlignment="1">
      <alignment horizontal="left" vertical="top" wrapText="1"/>
    </xf>
    <xf numFmtId="0" fontId="12" fillId="6" borderId="0" xfId="0" applyFont="1" applyFill="1" applyAlignment="1">
      <alignment horizontal="left" vertical="top" wrapText="1"/>
    </xf>
    <xf numFmtId="0" fontId="6" fillId="0" borderId="0" xfId="0" applyFont="1" applyFill="1" applyBorder="1" applyAlignment="1">
      <alignment horizontal="left" wrapText="1"/>
    </xf>
    <xf numFmtId="0" fontId="13" fillId="6" borderId="0" xfId="0" applyFont="1" applyFill="1" applyAlignment="1">
      <alignment horizontal="left" vertical="top" wrapText="1"/>
    </xf>
    <xf numFmtId="0" fontId="144" fillId="0" borderId="20" xfId="0" applyFont="1" applyBorder="1" applyAlignment="1">
      <alignment horizontal="left" vertical="top" wrapText="1"/>
    </xf>
    <xf numFmtId="0" fontId="144" fillId="0" borderId="0" xfId="0" applyFont="1" applyBorder="1" applyAlignment="1">
      <alignment horizontal="left" vertical="top" wrapText="1"/>
    </xf>
    <xf numFmtId="0" fontId="79" fillId="0" borderId="21" xfId="0" applyFont="1" applyBorder="1"/>
    <xf numFmtId="0" fontId="143" fillId="0" borderId="29" xfId="0" applyFont="1" applyBorder="1" applyAlignment="1">
      <alignment horizontal="left" vertical="top" wrapText="1"/>
    </xf>
    <xf numFmtId="0" fontId="143" fillId="0" borderId="31" xfId="0" applyFont="1" applyBorder="1" applyAlignment="1">
      <alignment horizontal="left" vertical="top" wrapText="1"/>
    </xf>
    <xf numFmtId="0" fontId="143" fillId="0" borderId="30" xfId="0" applyFont="1" applyBorder="1" applyAlignment="1">
      <alignment horizontal="left" vertical="top" wrapText="1"/>
    </xf>
    <xf numFmtId="0" fontId="76" fillId="15" borderId="0" xfId="5" applyFont="1" applyFill="1" applyAlignment="1">
      <alignment horizontal="left" vertical="top" wrapText="1"/>
    </xf>
    <xf numFmtId="0" fontId="76" fillId="0" borderId="0" xfId="5" applyFont="1" applyFill="1" applyAlignment="1">
      <alignment horizontal="left" vertical="top" wrapText="1"/>
    </xf>
    <xf numFmtId="0" fontId="76" fillId="0" borderId="58" xfId="5" applyFont="1" applyFill="1" applyBorder="1" applyAlignment="1">
      <alignment horizontal="left" vertical="top" wrapText="1"/>
    </xf>
    <xf numFmtId="0" fontId="76" fillId="0" borderId="59" xfId="5" applyFont="1" applyFill="1" applyBorder="1" applyAlignment="1">
      <alignment horizontal="left" vertical="top" wrapText="1"/>
    </xf>
    <xf numFmtId="0" fontId="76" fillId="0" borderId="60" xfId="5" applyFont="1" applyFill="1" applyBorder="1" applyAlignment="1">
      <alignment horizontal="left" vertical="top" wrapText="1"/>
    </xf>
    <xf numFmtId="0" fontId="24" fillId="0" borderId="0" xfId="0" applyFont="1" applyFill="1" applyAlignment="1">
      <alignment horizontal="center" vertical="top" wrapText="1"/>
    </xf>
    <xf numFmtId="0" fontId="24" fillId="0" borderId="1" xfId="0" applyFont="1" applyFill="1" applyBorder="1" applyAlignment="1">
      <alignment horizontal="center" vertical="top" wrapText="1"/>
    </xf>
    <xf numFmtId="0" fontId="5" fillId="0" borderId="0" xfId="0" applyFont="1" applyFill="1" applyAlignment="1">
      <alignment vertical="top" wrapText="1"/>
    </xf>
    <xf numFmtId="0" fontId="5" fillId="12" borderId="28" xfId="0" applyFont="1" applyFill="1" applyBorder="1" applyAlignment="1">
      <alignment horizontal="left" vertical="top" wrapText="1"/>
    </xf>
    <xf numFmtId="0" fontId="5" fillId="12" borderId="0" xfId="0" applyFont="1" applyFill="1" applyBorder="1" applyAlignment="1">
      <alignment horizontal="left" vertical="top" wrapText="1"/>
    </xf>
    <xf numFmtId="0" fontId="5" fillId="12" borderId="24" xfId="0" applyFont="1" applyFill="1" applyBorder="1" applyAlignment="1">
      <alignment horizontal="left" vertical="top" wrapText="1"/>
    </xf>
    <xf numFmtId="0" fontId="5" fillId="6" borderId="25" xfId="0" applyFont="1" applyFill="1" applyBorder="1" applyAlignment="1">
      <alignment horizontal="left" vertical="top" wrapText="1"/>
    </xf>
    <xf numFmtId="0" fontId="5" fillId="6" borderId="26" xfId="0" applyFont="1" applyFill="1" applyBorder="1" applyAlignment="1">
      <alignment horizontal="left" vertical="top" wrapText="1"/>
    </xf>
    <xf numFmtId="0" fontId="5" fillId="6" borderId="27" xfId="0" applyFont="1" applyFill="1" applyBorder="1" applyAlignment="1">
      <alignment horizontal="left" vertical="top" wrapText="1"/>
    </xf>
    <xf numFmtId="0" fontId="78" fillId="0" borderId="0" xfId="0" applyFont="1" applyFill="1" applyAlignment="1">
      <alignment horizontal="left" vertical="top" wrapText="1"/>
    </xf>
    <xf numFmtId="0" fontId="5" fillId="12" borderId="25" xfId="0" applyFont="1" applyFill="1" applyBorder="1" applyAlignment="1">
      <alignment horizontal="left" vertical="top" wrapText="1"/>
    </xf>
    <xf numFmtId="0" fontId="5" fillId="12" borderId="26" xfId="0" applyFont="1" applyFill="1" applyBorder="1" applyAlignment="1">
      <alignment horizontal="left" vertical="top" wrapText="1"/>
    </xf>
    <xf numFmtId="0" fontId="5" fillId="12" borderId="27" xfId="0" applyFont="1" applyFill="1" applyBorder="1" applyAlignment="1">
      <alignment horizontal="left" vertical="top" wrapText="1"/>
    </xf>
    <xf numFmtId="0" fontId="5" fillId="6" borderId="41" xfId="0" applyFont="1" applyFill="1" applyBorder="1" applyAlignment="1">
      <alignment horizontal="left" vertical="top" wrapText="1"/>
    </xf>
    <xf numFmtId="0" fontId="5" fillId="6" borderId="42" xfId="0" applyFont="1" applyFill="1" applyBorder="1" applyAlignment="1">
      <alignment horizontal="left" vertical="top" wrapText="1"/>
    </xf>
    <xf numFmtId="0" fontId="5" fillId="6" borderId="43" xfId="0" applyFont="1" applyFill="1" applyBorder="1" applyAlignment="1">
      <alignment horizontal="left" vertical="top" wrapText="1"/>
    </xf>
    <xf numFmtId="0" fontId="5" fillId="6" borderId="28"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4" xfId="0" applyFont="1" applyFill="1" applyBorder="1" applyAlignment="1">
      <alignment horizontal="left" vertical="top" wrapText="1"/>
    </xf>
    <xf numFmtId="0" fontId="76" fillId="6" borderId="0" xfId="0" applyFont="1" applyFill="1" applyBorder="1" applyAlignment="1">
      <alignment horizontal="left" vertical="top" wrapText="1"/>
    </xf>
    <xf numFmtId="0" fontId="5" fillId="7" borderId="0" xfId="0" applyFont="1" applyFill="1" applyAlignment="1">
      <alignment horizontal="left" vertical="top" wrapText="1"/>
    </xf>
    <xf numFmtId="0" fontId="76" fillId="6" borderId="0" xfId="3" applyFont="1" applyFill="1" applyBorder="1" applyAlignment="1">
      <alignment horizontal="left" vertical="top" wrapText="1"/>
    </xf>
    <xf numFmtId="0" fontId="76" fillId="6" borderId="25" xfId="0" applyFont="1" applyFill="1" applyBorder="1" applyAlignment="1">
      <alignment horizontal="left" wrapText="1"/>
    </xf>
    <xf numFmtId="0" fontId="76" fillId="6" borderId="26" xfId="0" applyFont="1" applyFill="1" applyBorder="1" applyAlignment="1">
      <alignment horizontal="left" wrapText="1"/>
    </xf>
    <xf numFmtId="0" fontId="76" fillId="6" borderId="27" xfId="0" applyFont="1" applyFill="1" applyBorder="1" applyAlignment="1">
      <alignment horizontal="left" wrapText="1"/>
    </xf>
    <xf numFmtId="0" fontId="76" fillId="6" borderId="28" xfId="0" applyFont="1" applyFill="1" applyBorder="1" applyAlignment="1">
      <alignment horizontal="left" vertical="top" wrapText="1"/>
    </xf>
    <xf numFmtId="0" fontId="76" fillId="0" borderId="0" xfId="0" applyFont="1" applyFill="1" applyBorder="1" applyAlignment="1">
      <alignment horizontal="center" vertical="top" wrapText="1"/>
    </xf>
    <xf numFmtId="0" fontId="76" fillId="6" borderId="24" xfId="0" applyFont="1" applyFill="1" applyBorder="1" applyAlignment="1">
      <alignment horizontal="left" vertical="top" wrapText="1"/>
    </xf>
    <xf numFmtId="0" fontId="76" fillId="11" borderId="52" xfId="3" applyFont="1" applyFill="1" applyBorder="1" applyAlignment="1">
      <alignment horizontal="left" vertical="top" wrapText="1"/>
    </xf>
    <xf numFmtId="0" fontId="76" fillId="11" borderId="53" xfId="3" applyFont="1" applyFill="1" applyBorder="1" applyAlignment="1">
      <alignment horizontal="left" vertical="top" wrapText="1"/>
    </xf>
    <xf numFmtId="0" fontId="76" fillId="11" borderId="54" xfId="3" applyFont="1" applyFill="1" applyBorder="1" applyAlignment="1">
      <alignment horizontal="left" vertical="top" wrapText="1"/>
    </xf>
    <xf numFmtId="0" fontId="6" fillId="13" borderId="3" xfId="0" applyFont="1" applyFill="1" applyBorder="1" applyAlignment="1">
      <alignment horizontal="left" vertical="top"/>
    </xf>
    <xf numFmtId="0" fontId="6" fillId="13" borderId="4" xfId="0" applyFont="1" applyFill="1" applyBorder="1" applyAlignment="1">
      <alignment horizontal="left" vertical="top"/>
    </xf>
    <xf numFmtId="0" fontId="6" fillId="13" borderId="5" xfId="0" applyFont="1" applyFill="1" applyBorder="1" applyAlignment="1">
      <alignment horizontal="left" vertical="top"/>
    </xf>
    <xf numFmtId="0" fontId="76" fillId="12" borderId="28" xfId="0" applyFont="1" applyFill="1" applyBorder="1" applyAlignment="1">
      <alignment horizontal="left" vertical="top" wrapText="1"/>
    </xf>
    <xf numFmtId="0" fontId="76" fillId="12" borderId="0" xfId="0" applyFont="1" applyFill="1" applyBorder="1" applyAlignment="1">
      <alignment horizontal="left" vertical="top" wrapText="1"/>
    </xf>
    <xf numFmtId="0" fontId="76" fillId="12" borderId="24" xfId="0" applyFont="1" applyFill="1" applyBorder="1" applyAlignment="1">
      <alignment horizontal="left" vertical="top" wrapText="1"/>
    </xf>
    <xf numFmtId="0" fontId="5" fillId="13" borderId="0" xfId="0" applyFont="1" applyFill="1" applyAlignment="1">
      <alignment horizontal="left" vertical="top" wrapText="1"/>
    </xf>
    <xf numFmtId="0" fontId="76" fillId="15" borderId="28" xfId="0" applyFont="1" applyFill="1" applyBorder="1" applyAlignment="1">
      <alignment horizontal="left" vertical="top" wrapText="1"/>
    </xf>
    <xf numFmtId="0" fontId="76" fillId="15" borderId="0" xfId="0" applyFont="1" applyFill="1" applyBorder="1" applyAlignment="1">
      <alignment horizontal="left" vertical="top" wrapText="1"/>
    </xf>
    <xf numFmtId="0" fontId="76" fillId="15" borderId="24" xfId="0" applyFont="1" applyFill="1" applyBorder="1" applyAlignment="1">
      <alignment horizontal="left" vertical="top" wrapText="1"/>
    </xf>
    <xf numFmtId="0" fontId="77" fillId="15" borderId="28" xfId="0" applyFont="1" applyFill="1" applyBorder="1" applyAlignment="1">
      <alignment horizontal="left" vertical="top" wrapText="1"/>
    </xf>
    <xf numFmtId="0" fontId="77" fillId="15" borderId="0" xfId="0" applyFont="1" applyFill="1" applyBorder="1" applyAlignment="1">
      <alignment horizontal="left" vertical="top" wrapText="1"/>
    </xf>
    <xf numFmtId="0" fontId="77" fillId="15" borderId="24" xfId="0" applyFont="1" applyFill="1" applyBorder="1" applyAlignment="1">
      <alignment horizontal="left" vertical="top" wrapText="1"/>
    </xf>
    <xf numFmtId="0" fontId="76" fillId="15" borderId="25" xfId="0" applyFont="1" applyFill="1" applyBorder="1" applyAlignment="1">
      <alignment horizontal="left" vertical="top" wrapText="1"/>
    </xf>
    <xf numFmtId="0" fontId="76" fillId="15" borderId="26" xfId="0" applyFont="1" applyFill="1" applyBorder="1" applyAlignment="1">
      <alignment horizontal="left" vertical="top" wrapText="1"/>
    </xf>
    <xf numFmtId="0" fontId="76" fillId="15" borderId="27" xfId="0" applyFont="1" applyFill="1" applyBorder="1" applyAlignment="1">
      <alignment horizontal="left" vertical="top" wrapText="1"/>
    </xf>
    <xf numFmtId="0" fontId="6" fillId="12" borderId="28"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24" xfId="0" applyFont="1" applyFill="1" applyBorder="1" applyAlignment="1">
      <alignment horizontal="left" vertical="top" wrapText="1"/>
    </xf>
    <xf numFmtId="0" fontId="35" fillId="0" borderId="0" xfId="0" applyFont="1" applyAlignment="1">
      <alignment horizontal="center" wrapText="1"/>
    </xf>
    <xf numFmtId="0" fontId="21" fillId="0" borderId="0" xfId="0" applyFont="1" applyAlignment="1">
      <alignment horizontal="center"/>
    </xf>
    <xf numFmtId="0" fontId="24" fillId="0" borderId="0" xfId="0" applyFont="1" applyFill="1" applyAlignment="1">
      <alignment horizontal="left" vertical="top" wrapText="1" indent="3"/>
    </xf>
    <xf numFmtId="0" fontId="24" fillId="0" borderId="1" xfId="0" applyFont="1" applyFill="1" applyBorder="1" applyAlignment="1">
      <alignment horizontal="left" vertical="top" wrapText="1" indent="2"/>
    </xf>
    <xf numFmtId="0" fontId="6" fillId="12" borderId="3" xfId="0" applyFont="1" applyFill="1" applyBorder="1" applyAlignment="1">
      <alignment horizontal="left" vertical="top" wrapText="1"/>
    </xf>
    <xf numFmtId="0" fontId="6" fillId="12" borderId="4" xfId="0" applyFont="1" applyFill="1" applyBorder="1" applyAlignment="1">
      <alignment horizontal="left" vertical="top" wrapText="1"/>
    </xf>
    <xf numFmtId="0" fontId="6" fillId="12" borderId="5" xfId="0" applyFont="1" applyFill="1" applyBorder="1" applyAlignment="1">
      <alignment horizontal="left" vertical="top" wrapText="1"/>
    </xf>
    <xf numFmtId="0" fontId="32" fillId="0" borderId="0" xfId="0" applyFont="1" applyFill="1" applyAlignment="1">
      <alignment horizontal="center" vertical="top" wrapText="1"/>
    </xf>
    <xf numFmtId="0" fontId="6" fillId="13" borderId="28" xfId="0" applyFont="1" applyFill="1" applyBorder="1" applyAlignment="1">
      <alignment horizontal="left" vertical="top" wrapText="1"/>
    </xf>
    <xf numFmtId="0" fontId="6" fillId="13" borderId="0" xfId="0" applyFont="1" applyFill="1" applyBorder="1" applyAlignment="1">
      <alignment horizontal="left" vertical="top" wrapText="1"/>
    </xf>
    <xf numFmtId="0" fontId="6" fillId="13" borderId="24" xfId="0" applyFont="1" applyFill="1" applyBorder="1" applyAlignment="1">
      <alignment horizontal="left" vertical="top" wrapText="1"/>
    </xf>
    <xf numFmtId="0" fontId="135" fillId="0" borderId="0" xfId="0" applyFont="1" applyAlignment="1">
      <alignment horizontal="left" wrapText="1"/>
    </xf>
    <xf numFmtId="0" fontId="6" fillId="6" borderId="28" xfId="0" applyFont="1" applyFill="1" applyBorder="1" applyAlignment="1">
      <alignment horizontal="left" wrapText="1"/>
    </xf>
    <xf numFmtId="0" fontId="6" fillId="6" borderId="0" xfId="0" applyFont="1" applyFill="1" applyBorder="1" applyAlignment="1">
      <alignment horizontal="left" wrapText="1"/>
    </xf>
    <xf numFmtId="0" fontId="6" fillId="6" borderId="24" xfId="0" applyFont="1" applyFill="1" applyBorder="1" applyAlignment="1">
      <alignment horizontal="left" wrapText="1"/>
    </xf>
    <xf numFmtId="0" fontId="6" fillId="6" borderId="3" xfId="0" applyFont="1" applyFill="1" applyBorder="1" applyAlignment="1">
      <alignment horizontal="left" wrapText="1"/>
    </xf>
    <xf numFmtId="0" fontId="6" fillId="6" borderId="4" xfId="0" applyFont="1" applyFill="1" applyBorder="1" applyAlignment="1">
      <alignment horizontal="left" wrapText="1"/>
    </xf>
    <xf numFmtId="0" fontId="6" fillId="6" borderId="5" xfId="0" applyFont="1" applyFill="1" applyBorder="1" applyAlignment="1">
      <alignment horizontal="left" wrapText="1"/>
    </xf>
    <xf numFmtId="0" fontId="1" fillId="0" borderId="0" xfId="0" applyFont="1" applyAlignment="1">
      <alignment horizontal="left" vertical="top" wrapText="1"/>
    </xf>
    <xf numFmtId="0" fontId="5" fillId="13" borderId="28" xfId="0" applyFont="1" applyFill="1" applyBorder="1" applyAlignment="1">
      <alignment horizontal="left" vertical="top" wrapText="1"/>
    </xf>
    <xf numFmtId="0" fontId="5" fillId="13" borderId="0" xfId="0" applyFont="1" applyFill="1" applyBorder="1" applyAlignment="1">
      <alignment horizontal="left" vertical="top" wrapText="1"/>
    </xf>
    <xf numFmtId="0" fontId="5" fillId="13" borderId="24" xfId="0" applyFont="1" applyFill="1" applyBorder="1" applyAlignment="1">
      <alignment horizontal="left" vertical="top" wrapText="1"/>
    </xf>
    <xf numFmtId="0" fontId="5" fillId="3" borderId="0" xfId="0" applyFont="1" applyFill="1" applyAlignment="1">
      <alignment horizontal="center" vertical="top" wrapText="1"/>
    </xf>
    <xf numFmtId="0" fontId="5" fillId="13" borderId="25" xfId="0" applyFont="1" applyFill="1" applyBorder="1" applyAlignment="1">
      <alignment horizontal="left" vertical="top" wrapText="1"/>
    </xf>
    <xf numFmtId="0" fontId="5" fillId="13" borderId="26" xfId="0" applyFont="1" applyFill="1" applyBorder="1" applyAlignment="1">
      <alignment horizontal="left" vertical="top" wrapText="1"/>
    </xf>
    <xf numFmtId="0" fontId="5" fillId="13" borderId="27" xfId="0" applyFont="1" applyFill="1" applyBorder="1" applyAlignment="1">
      <alignment horizontal="left" vertical="top" wrapText="1"/>
    </xf>
    <xf numFmtId="0" fontId="76" fillId="6" borderId="25" xfId="0" applyFont="1" applyFill="1" applyBorder="1" applyAlignment="1">
      <alignment horizontal="left" vertical="top" wrapText="1"/>
    </xf>
    <xf numFmtId="0" fontId="76" fillId="6" borderId="26" xfId="0" applyFont="1" applyFill="1" applyBorder="1" applyAlignment="1">
      <alignment horizontal="left" vertical="top" wrapText="1"/>
    </xf>
    <xf numFmtId="0" fontId="76" fillId="6" borderId="27" xfId="0" applyFont="1" applyFill="1" applyBorder="1" applyAlignment="1">
      <alignment horizontal="left" vertical="top" wrapText="1"/>
    </xf>
    <xf numFmtId="0" fontId="6" fillId="0" borderId="0" xfId="0" applyFont="1" applyFill="1" applyAlignment="1">
      <alignment horizontal="center" vertical="top"/>
    </xf>
    <xf numFmtId="0" fontId="24" fillId="0" borderId="0" xfId="0" applyFont="1" applyFill="1" applyAlignment="1">
      <alignment horizontal="left" vertical="top" wrapText="1" indent="15"/>
    </xf>
    <xf numFmtId="0" fontId="24" fillId="0" borderId="1" xfId="0" applyFont="1" applyFill="1" applyBorder="1" applyAlignment="1">
      <alignment horizontal="left" vertical="top" wrapText="1" indent="14"/>
    </xf>
    <xf numFmtId="0" fontId="5" fillId="7" borderId="25" xfId="0" applyFont="1" applyFill="1" applyBorder="1" applyAlignment="1">
      <alignment horizontal="left" vertical="top" wrapText="1"/>
    </xf>
    <xf numFmtId="0" fontId="5" fillId="7" borderId="26" xfId="0" applyFont="1" applyFill="1" applyBorder="1" applyAlignment="1">
      <alignment horizontal="left" vertical="top" wrapText="1"/>
    </xf>
    <xf numFmtId="0" fontId="5" fillId="7" borderId="27" xfId="0" applyFont="1" applyFill="1" applyBorder="1" applyAlignment="1">
      <alignment horizontal="left" vertical="top" wrapText="1"/>
    </xf>
    <xf numFmtId="0" fontId="5" fillId="3" borderId="0" xfId="0" applyFont="1" applyFill="1" applyAlignment="1">
      <alignment horizontal="left" vertical="top" wrapText="1"/>
    </xf>
    <xf numFmtId="0" fontId="134" fillId="0" borderId="0" xfId="0" applyFont="1" applyAlignment="1">
      <alignment horizontal="left" wrapText="1"/>
    </xf>
    <xf numFmtId="0" fontId="5" fillId="0" borderId="0" xfId="0" applyFont="1" applyAlignment="1">
      <alignment horizontal="left" vertical="center" wrapText="1"/>
    </xf>
    <xf numFmtId="0" fontId="32" fillId="0" borderId="0" xfId="0" applyFont="1" applyFill="1" applyAlignment="1">
      <alignment horizontal="center" wrapText="1"/>
    </xf>
    <xf numFmtId="0" fontId="6" fillId="0" borderId="0" xfId="0" applyFont="1" applyAlignment="1">
      <alignment horizontal="left" vertical="center" wrapText="1"/>
    </xf>
    <xf numFmtId="0" fontId="76" fillId="17" borderId="0" xfId="0" applyFont="1" applyFill="1" applyAlignment="1">
      <alignment horizontal="left" vertical="top" wrapText="1"/>
    </xf>
    <xf numFmtId="0" fontId="6" fillId="0" borderId="0" xfId="0" applyFont="1" applyFill="1" applyAlignment="1">
      <alignment horizontal="left"/>
    </xf>
    <xf numFmtId="0" fontId="7" fillId="3" borderId="0" xfId="0" applyFont="1" applyFill="1" applyAlignment="1">
      <alignment horizontal="justify" vertical="top"/>
    </xf>
    <xf numFmtId="0" fontId="12" fillId="6" borderId="0" xfId="3" applyFont="1" applyFill="1" applyAlignment="1">
      <alignment horizontal="left" vertical="top" wrapText="1"/>
    </xf>
    <xf numFmtId="0" fontId="5" fillId="11" borderId="0" xfId="0" applyFont="1" applyFill="1" applyAlignment="1">
      <alignment horizontal="left" vertical="top" wrapText="1"/>
    </xf>
    <xf numFmtId="0" fontId="137" fillId="11" borderId="0" xfId="0" quotePrefix="1" applyFont="1" applyFill="1" applyAlignment="1">
      <alignment horizontal="left" vertical="top" wrapText="1"/>
    </xf>
    <xf numFmtId="0" fontId="5" fillId="11" borderId="0" xfId="0" quotePrefix="1" applyFont="1" applyFill="1" applyAlignment="1">
      <alignment horizontal="left" vertical="top" wrapText="1"/>
    </xf>
    <xf numFmtId="0" fontId="76" fillId="0" borderId="0" xfId="0" applyFont="1" applyFill="1" applyAlignment="1">
      <alignment horizontal="left" wrapText="1"/>
    </xf>
    <xf numFmtId="0" fontId="55" fillId="0" borderId="0" xfId="0" applyFont="1" applyFill="1" applyBorder="1" applyAlignment="1">
      <alignment horizontal="left" vertical="top" wrapText="1"/>
    </xf>
    <xf numFmtId="0" fontId="3" fillId="3" borderId="0" xfId="0" applyFont="1" applyFill="1" applyAlignment="1">
      <alignment horizontal="center" vertical="top" wrapText="1"/>
    </xf>
    <xf numFmtId="0" fontId="67" fillId="6" borderId="0" xfId="0" applyFont="1" applyFill="1" applyAlignment="1">
      <alignment horizontal="left" vertical="top" wrapText="1"/>
    </xf>
    <xf numFmtId="0" fontId="137" fillId="7" borderId="0" xfId="0" applyFont="1" applyFill="1" applyAlignment="1">
      <alignment horizontal="left" vertical="top" wrapText="1"/>
    </xf>
    <xf numFmtId="0" fontId="77" fillId="11" borderId="0" xfId="0" applyFont="1" applyFill="1" applyAlignment="1">
      <alignment horizontal="left" vertical="top" wrapText="1"/>
    </xf>
    <xf numFmtId="0" fontId="55" fillId="0" borderId="3" xfId="0" applyFont="1" applyFill="1" applyBorder="1" applyAlignment="1">
      <alignment horizontal="center"/>
    </xf>
    <xf numFmtId="0" fontId="55" fillId="0" borderId="5" xfId="0" applyFont="1" applyFill="1" applyBorder="1" applyAlignment="1">
      <alignment horizontal="center"/>
    </xf>
    <xf numFmtId="0" fontId="137" fillId="11" borderId="0" xfId="0" applyFont="1" applyFill="1" applyAlignment="1">
      <alignment horizontal="left" vertical="top" wrapText="1"/>
    </xf>
    <xf numFmtId="0" fontId="24" fillId="0" borderId="0" xfId="0" applyFont="1" applyFill="1" applyAlignment="1">
      <alignment horizontal="left" vertical="top" wrapText="1" indent="1"/>
    </xf>
    <xf numFmtId="0" fontId="24" fillId="0" borderId="1" xfId="0" applyFont="1" applyFill="1" applyBorder="1" applyAlignment="1">
      <alignment horizontal="left" vertical="top" wrapText="1"/>
    </xf>
    <xf numFmtId="0" fontId="6" fillId="0" borderId="0" xfId="0" applyFont="1" applyBorder="1" applyAlignment="1">
      <alignment horizontal="justify" vertical="center" wrapText="1"/>
    </xf>
    <xf numFmtId="0" fontId="5" fillId="0" borderId="0" xfId="0" applyFont="1" applyFill="1" applyAlignment="1">
      <alignment horizontal="justify" vertical="top" wrapText="1"/>
    </xf>
    <xf numFmtId="0" fontId="76" fillId="0" borderId="0" xfId="0" applyFont="1" applyFill="1" applyBorder="1" applyAlignment="1">
      <alignment horizontal="left" vertical="top" wrapText="1"/>
    </xf>
    <xf numFmtId="0" fontId="76" fillId="6" borderId="0" xfId="0" applyFont="1" applyFill="1" applyAlignment="1">
      <alignment horizontal="justify" vertical="top"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3" fillId="0" borderId="0" xfId="0" applyFont="1" applyBorder="1" applyAlignment="1">
      <alignment horizontal="center"/>
    </xf>
    <xf numFmtId="0" fontId="5" fillId="0" borderId="12" xfId="0"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Alignment="1">
      <alignment horizontal="right" vertical="top" wrapText="1"/>
    </xf>
    <xf numFmtId="0" fontId="6" fillId="0" borderId="0" xfId="0" applyFont="1" applyFill="1" applyAlignment="1">
      <alignment horizontal="center" vertical="top" wrapText="1"/>
    </xf>
    <xf numFmtId="0" fontId="6" fillId="0" borderId="8" xfId="0" applyFont="1" applyFill="1" applyBorder="1" applyAlignment="1">
      <alignment horizontal="center"/>
    </xf>
    <xf numFmtId="0" fontId="6" fillId="0" borderId="2" xfId="0" applyFont="1" applyFill="1" applyBorder="1" applyAlignment="1">
      <alignment horizontal="center"/>
    </xf>
    <xf numFmtId="0" fontId="6" fillId="0" borderId="9" xfId="0" applyFont="1" applyFill="1" applyBorder="1" applyAlignment="1">
      <alignment horizontal="center"/>
    </xf>
    <xf numFmtId="0" fontId="5" fillId="0" borderId="0" xfId="0" applyFont="1" applyFill="1" applyBorder="1" applyAlignment="1">
      <alignment vertical="top"/>
    </xf>
    <xf numFmtId="0" fontId="5" fillId="15" borderId="2" xfId="0" quotePrefix="1" applyFont="1" applyFill="1" applyBorder="1" applyAlignment="1">
      <alignment horizontal="center" vertical="top" wrapText="1"/>
    </xf>
    <xf numFmtId="0" fontId="5" fillId="15" borderId="2" xfId="0" applyFont="1" applyFill="1" applyBorder="1" applyAlignment="1">
      <alignment horizontal="center" vertical="top" wrapText="1"/>
    </xf>
    <xf numFmtId="0" fontId="5" fillId="15" borderId="8" xfId="0" quotePrefix="1" applyFont="1" applyFill="1" applyBorder="1" applyAlignment="1">
      <alignment horizontal="center" vertical="top" wrapText="1"/>
    </xf>
    <xf numFmtId="0" fontId="5" fillId="15" borderId="9"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 xfId="0" applyFont="1" applyFill="1" applyBorder="1" applyAlignment="1">
      <alignment vertical="top" wrapText="1"/>
    </xf>
    <xf numFmtId="0" fontId="5" fillId="7" borderId="12" xfId="0" applyFont="1" applyFill="1" applyBorder="1" applyAlignment="1">
      <alignment vertical="top" wrapText="1"/>
    </xf>
    <xf numFmtId="0" fontId="5" fillId="7" borderId="0" xfId="0" applyFont="1" applyFill="1" applyBorder="1" applyAlignment="1">
      <alignment vertical="top" wrapText="1"/>
    </xf>
    <xf numFmtId="0" fontId="5" fillId="0" borderId="10" xfId="0" quotePrefix="1" applyFont="1" applyFill="1" applyBorder="1" applyAlignment="1">
      <alignment horizontal="center"/>
    </xf>
    <xf numFmtId="0" fontId="5" fillId="0" borderId="11" xfId="0" quotePrefix="1" applyFont="1" applyFill="1" applyBorder="1" applyAlignment="1">
      <alignment horizontal="center"/>
    </xf>
    <xf numFmtId="0" fontId="5" fillId="0" borderId="0" xfId="0" applyFont="1" applyAlignment="1">
      <alignment vertical="top" wrapText="1"/>
    </xf>
    <xf numFmtId="0" fontId="5" fillId="5" borderId="0" xfId="0" applyFont="1" applyFill="1" applyAlignment="1">
      <alignment horizontal="left" vertical="top" wrapText="1"/>
    </xf>
    <xf numFmtId="0" fontId="5" fillId="5" borderId="0" xfId="0" applyFont="1" applyFill="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1" xfId="0" applyFont="1" applyBorder="1" applyAlignment="1">
      <alignment vertical="top" wrapText="1"/>
    </xf>
    <xf numFmtId="0" fontId="76" fillId="6" borderId="0" xfId="0" applyFont="1" applyFill="1" applyAlignment="1">
      <alignment vertical="top" wrapText="1"/>
    </xf>
    <xf numFmtId="0" fontId="85" fillId="5" borderId="0" xfId="0" applyFont="1" applyFill="1" applyAlignment="1">
      <alignment horizontal="left" vertical="top" wrapText="1"/>
    </xf>
    <xf numFmtId="0" fontId="76" fillId="0" borderId="0" xfId="16" applyFont="1" applyFill="1" applyBorder="1" applyAlignment="1">
      <alignment horizontal="left" vertical="top" wrapText="1"/>
    </xf>
    <xf numFmtId="0" fontId="84" fillId="0" borderId="2" xfId="16" applyFont="1" applyFill="1" applyBorder="1" applyAlignment="1">
      <alignment horizontal="left" vertical="top" wrapText="1"/>
    </xf>
    <xf numFmtId="0" fontId="84" fillId="0" borderId="2" xfId="16" applyFont="1" applyFill="1" applyBorder="1" applyAlignment="1">
      <alignment horizontal="left" vertical="top"/>
    </xf>
    <xf numFmtId="0" fontId="76" fillId="0" borderId="6" xfId="16" applyFont="1" applyFill="1" applyBorder="1" applyAlignment="1">
      <alignment horizontal="left" vertical="top" wrapText="1"/>
    </xf>
    <xf numFmtId="0" fontId="75" fillId="0" borderId="0" xfId="16" applyFont="1" applyFill="1" applyAlignment="1">
      <alignment horizontal="left" wrapText="1"/>
    </xf>
    <xf numFmtId="0" fontId="5" fillId="17" borderId="0" xfId="16" applyFont="1" applyFill="1" applyBorder="1" applyAlignment="1">
      <alignment horizontal="left" vertical="top" wrapText="1"/>
    </xf>
    <xf numFmtId="0" fontId="5" fillId="6" borderId="0" xfId="16" applyFont="1" applyFill="1" applyBorder="1" applyAlignment="1">
      <alignment horizontal="left" vertical="top" wrapText="1"/>
    </xf>
    <xf numFmtId="0" fontId="154" fillId="0" borderId="0" xfId="16" applyFont="1" applyFill="1" applyAlignment="1">
      <alignment horizontal="left" wrapText="1"/>
    </xf>
    <xf numFmtId="0" fontId="5" fillId="0" borderId="8" xfId="3" applyFont="1" applyFill="1" applyBorder="1" applyAlignment="1">
      <alignment horizontal="center" vertical="top" wrapText="1"/>
    </xf>
    <xf numFmtId="0" fontId="5" fillId="0" borderId="2" xfId="3" applyFont="1" applyFill="1" applyBorder="1" applyAlignment="1">
      <alignment horizontal="center" vertical="top" wrapText="1"/>
    </xf>
    <xf numFmtId="0" fontId="5" fillId="0" borderId="9" xfId="3" applyFont="1" applyFill="1" applyBorder="1" applyAlignment="1">
      <alignment horizontal="center" vertical="top" wrapText="1"/>
    </xf>
    <xf numFmtId="0" fontId="76" fillId="0" borderId="8" xfId="3" applyFont="1" applyFill="1" applyBorder="1" applyAlignment="1">
      <alignment horizontal="left" vertical="top" wrapText="1"/>
    </xf>
    <xf numFmtId="0" fontId="76" fillId="0" borderId="2" xfId="3" applyFont="1" applyFill="1" applyBorder="1" applyAlignment="1">
      <alignment horizontal="left" vertical="top" wrapText="1"/>
    </xf>
    <xf numFmtId="0" fontId="76" fillId="0" borderId="9" xfId="3" applyFont="1" applyFill="1" applyBorder="1" applyAlignment="1">
      <alignment horizontal="left" vertical="top" wrapText="1"/>
    </xf>
    <xf numFmtId="0" fontId="76" fillId="0" borderId="8" xfId="3" applyFont="1" applyFill="1" applyBorder="1" applyAlignment="1">
      <alignment horizontal="center" vertical="top" wrapText="1"/>
    </xf>
    <xf numFmtId="0" fontId="76" fillId="0" borderId="2" xfId="3" applyFont="1" applyFill="1" applyBorder="1" applyAlignment="1">
      <alignment horizontal="center" vertical="top" wrapText="1"/>
    </xf>
    <xf numFmtId="0" fontId="76" fillId="0" borderId="9" xfId="3" applyFont="1" applyFill="1" applyBorder="1" applyAlignment="1">
      <alignment horizontal="center" vertical="top" wrapText="1"/>
    </xf>
    <xf numFmtId="0" fontId="5" fillId="0" borderId="0" xfId="16" applyFont="1" applyFill="1" applyBorder="1" applyAlignment="1">
      <alignment horizontal="left" vertical="top" wrapText="1"/>
    </xf>
    <xf numFmtId="0" fontId="83" fillId="0" borderId="0" xfId="16" applyFont="1" applyFill="1" applyBorder="1" applyAlignment="1">
      <alignment horizontal="left" vertical="top" wrapText="1"/>
    </xf>
    <xf numFmtId="0" fontId="5" fillId="0" borderId="0" xfId="16" applyFont="1" applyFill="1" applyAlignment="1">
      <alignment horizontal="left" vertical="top" wrapText="1"/>
    </xf>
    <xf numFmtId="0" fontId="87" fillId="0" borderId="52" xfId="0" applyFont="1" applyFill="1" applyBorder="1" applyAlignment="1">
      <alignment horizontal="left" vertical="top" wrapText="1"/>
    </xf>
    <xf numFmtId="0" fontId="87" fillId="0" borderId="53" xfId="0" applyFont="1" applyFill="1" applyBorder="1" applyAlignment="1">
      <alignment horizontal="left" vertical="top" wrapText="1"/>
    </xf>
    <xf numFmtId="0" fontId="87" fillId="0" borderId="54" xfId="0" applyFont="1" applyFill="1" applyBorder="1" applyAlignment="1">
      <alignment horizontal="left" vertical="top" wrapText="1"/>
    </xf>
    <xf numFmtId="1" fontId="6" fillId="0" borderId="0" xfId="16" applyNumberFormat="1" applyFont="1" applyFill="1" applyBorder="1" applyAlignment="1">
      <alignment horizontal="center" vertical="top" wrapText="1"/>
    </xf>
    <xf numFmtId="0" fontId="6" fillId="0" borderId="0" xfId="16" applyFont="1" applyFill="1" applyBorder="1" applyAlignment="1">
      <alignment horizontal="center" vertical="top" wrapText="1"/>
    </xf>
    <xf numFmtId="0" fontId="5" fillId="0" borderId="0" xfId="16" applyFont="1" applyFill="1" applyBorder="1" applyAlignment="1">
      <alignment horizontal="center" vertical="top" wrapText="1"/>
    </xf>
    <xf numFmtId="0" fontId="6" fillId="0" borderId="1" xfId="16" applyFont="1" applyFill="1" applyBorder="1" applyAlignment="1">
      <alignment horizontal="center" vertical="top" wrapText="1"/>
    </xf>
    <xf numFmtId="0" fontId="5" fillId="0" borderId="6" xfId="3" applyFont="1" applyFill="1" applyBorder="1" applyAlignment="1">
      <alignment horizontal="left" vertical="top" wrapText="1"/>
    </xf>
    <xf numFmtId="0" fontId="77" fillId="0" borderId="0" xfId="16" applyFont="1" applyFill="1" applyAlignment="1">
      <alignment horizontal="left" vertical="top" wrapText="1"/>
    </xf>
    <xf numFmtId="0" fontId="5" fillId="15" borderId="0" xfId="16" applyFont="1" applyFill="1" applyBorder="1" applyAlignment="1">
      <alignment horizontal="left" vertical="top" wrapText="1"/>
    </xf>
    <xf numFmtId="0" fontId="13" fillId="0" borderId="0" xfId="16" applyFont="1" applyFill="1" applyBorder="1" applyAlignment="1">
      <alignment horizontal="left" vertical="top" wrapText="1"/>
    </xf>
    <xf numFmtId="0" fontId="83" fillId="0" borderId="0" xfId="16" quotePrefix="1" applyFont="1" applyFill="1" applyBorder="1" applyAlignment="1">
      <alignment horizontal="left" vertical="top" wrapText="1"/>
    </xf>
    <xf numFmtId="0" fontId="24" fillId="0" borderId="0" xfId="16" applyFont="1" applyFill="1" applyAlignment="1">
      <alignment horizontal="left" vertical="top" wrapText="1" indent="15"/>
    </xf>
    <xf numFmtId="0" fontId="24" fillId="0" borderId="1" xfId="16" applyFont="1" applyFill="1" applyBorder="1" applyAlignment="1">
      <alignment horizontal="left" vertical="top" wrapText="1" indent="14"/>
    </xf>
    <xf numFmtId="0" fontId="6" fillId="0" borderId="0" xfId="2" applyFont="1" applyFill="1" applyAlignment="1" applyProtection="1">
      <alignment horizontal="left"/>
    </xf>
    <xf numFmtId="0" fontId="5" fillId="0" borderId="0" xfId="16" applyFont="1" applyFill="1" applyBorder="1" applyAlignment="1">
      <alignment horizontal="right" vertical="center"/>
    </xf>
    <xf numFmtId="0" fontId="5" fillId="6" borderId="0" xfId="16" applyFont="1" applyFill="1" applyAlignment="1">
      <alignment horizontal="left" vertical="top" wrapText="1"/>
    </xf>
    <xf numFmtId="0" fontId="5" fillId="0" borderId="8" xfId="3" applyFont="1" applyFill="1" applyBorder="1" applyAlignment="1">
      <alignment horizontal="left" vertical="top" wrapText="1"/>
    </xf>
    <xf numFmtId="0" fontId="5" fillId="0" borderId="9" xfId="3" applyFont="1" applyFill="1" applyBorder="1" applyAlignment="1">
      <alignment horizontal="left" vertical="top" wrapText="1"/>
    </xf>
    <xf numFmtId="0" fontId="5" fillId="0" borderId="2" xfId="3" applyFont="1" applyFill="1" applyBorder="1" applyAlignment="1">
      <alignment horizontal="left" vertical="top" wrapText="1"/>
    </xf>
    <xf numFmtId="0" fontId="122" fillId="0" borderId="0" xfId="16" applyFont="1" applyFill="1" applyAlignment="1">
      <alignment horizontal="left" vertical="top" wrapText="1"/>
    </xf>
    <xf numFmtId="0" fontId="76" fillId="0" borderId="52" xfId="0" applyFont="1" applyFill="1" applyBorder="1" applyAlignment="1">
      <alignment horizontal="left" vertical="top" wrapText="1"/>
    </xf>
    <xf numFmtId="0" fontId="76" fillId="0" borderId="53" xfId="0" applyFont="1" applyFill="1" applyBorder="1" applyAlignment="1">
      <alignment horizontal="left" vertical="top" wrapText="1"/>
    </xf>
    <xf numFmtId="0" fontId="76" fillId="0" borderId="54" xfId="0" applyFont="1" applyFill="1" applyBorder="1" applyAlignment="1">
      <alignment horizontal="left" vertical="top" wrapText="1"/>
    </xf>
    <xf numFmtId="0" fontId="12" fillId="4" borderId="0" xfId="3" applyFont="1" applyFill="1" applyAlignment="1">
      <alignment vertical="top" wrapText="1"/>
    </xf>
    <xf numFmtId="0" fontId="65" fillId="7" borderId="0" xfId="16" applyFont="1" applyFill="1" applyAlignment="1">
      <alignment horizontal="left" vertical="top" wrapText="1"/>
    </xf>
    <xf numFmtId="0" fontId="24" fillId="0" borderId="0" xfId="16" applyFont="1" applyFill="1" applyAlignment="1">
      <alignment horizontal="center" vertical="top"/>
    </xf>
    <xf numFmtId="0" fontId="24" fillId="0" borderId="0" xfId="16" applyFont="1" applyFill="1" applyBorder="1" applyAlignment="1">
      <alignment horizontal="center" vertical="top"/>
    </xf>
    <xf numFmtId="0" fontId="4" fillId="0" borderId="14" xfId="16" applyFont="1" applyFill="1" applyBorder="1" applyAlignment="1">
      <alignment horizontal="center"/>
    </xf>
    <xf numFmtId="0" fontId="4" fillId="0" borderId="1" xfId="16" applyFont="1" applyFill="1" applyBorder="1" applyAlignment="1">
      <alignment horizontal="center"/>
    </xf>
    <xf numFmtId="0" fontId="4" fillId="0" borderId="15" xfId="16" applyFont="1" applyFill="1" applyBorder="1" applyAlignment="1">
      <alignment horizontal="center"/>
    </xf>
    <xf numFmtId="0" fontId="4" fillId="0" borderId="14" xfId="16" applyFont="1" applyBorder="1" applyAlignment="1">
      <alignment horizontal="left"/>
    </xf>
    <xf numFmtId="0" fontId="4" fillId="0" borderId="15" xfId="16" applyFont="1" applyBorder="1" applyAlignment="1">
      <alignment horizontal="left"/>
    </xf>
    <xf numFmtId="0" fontId="4" fillId="0" borderId="14" xfId="16" applyFont="1" applyFill="1" applyBorder="1" applyAlignment="1">
      <alignment horizontal="center" wrapText="1"/>
    </xf>
    <xf numFmtId="0" fontId="4" fillId="0" borderId="1" xfId="16" applyFont="1" applyFill="1" applyBorder="1" applyAlignment="1">
      <alignment horizontal="center" wrapText="1"/>
    </xf>
    <xf numFmtId="0" fontId="4" fillId="0" borderId="15" xfId="16" applyFont="1" applyFill="1" applyBorder="1" applyAlignment="1">
      <alignment horizontal="center" wrapText="1"/>
    </xf>
    <xf numFmtId="0" fontId="4" fillId="0" borderId="14" xfId="16" applyFont="1" applyBorder="1" applyAlignment="1">
      <alignment horizontal="center"/>
    </xf>
    <xf numFmtId="0" fontId="4" fillId="0" borderId="15" xfId="16" applyFont="1" applyBorder="1" applyAlignment="1">
      <alignment horizontal="center"/>
    </xf>
    <xf numFmtId="3" fontId="6" fillId="0" borderId="16" xfId="1" applyNumberFormat="1" applyFont="1" applyFill="1" applyBorder="1" applyAlignment="1">
      <alignment horizontal="center"/>
    </xf>
    <xf numFmtId="3" fontId="6" fillId="0" borderId="16" xfId="16" applyNumberFormat="1" applyFont="1" applyFill="1" applyBorder="1" applyAlignment="1">
      <alignment horizontal="center"/>
    </xf>
    <xf numFmtId="0" fontId="7" fillId="0" borderId="0" xfId="16" applyFont="1" applyFill="1" applyAlignment="1">
      <alignment horizontal="left" vertical="top" wrapText="1"/>
    </xf>
    <xf numFmtId="3" fontId="5" fillId="0" borderId="0" xfId="16" applyNumberFormat="1" applyFont="1" applyFill="1" applyAlignment="1">
      <alignment horizontal="center"/>
    </xf>
    <xf numFmtId="3" fontId="76" fillId="0" borderId="0" xfId="1" applyNumberFormat="1" applyFont="1" applyFill="1" applyBorder="1" applyAlignment="1">
      <alignment horizontal="center"/>
    </xf>
    <xf numFmtId="3" fontId="76" fillId="0" borderId="0" xfId="16" applyNumberFormat="1" applyFont="1" applyFill="1" applyAlignment="1">
      <alignment horizontal="center"/>
    </xf>
    <xf numFmtId="3" fontId="6" fillId="0" borderId="2" xfId="1" applyNumberFormat="1" applyFont="1" applyFill="1" applyBorder="1" applyAlignment="1">
      <alignment horizontal="center"/>
    </xf>
    <xf numFmtId="3" fontId="6" fillId="0" borderId="2" xfId="16" applyNumberFormat="1" applyFont="1" applyFill="1" applyBorder="1" applyAlignment="1">
      <alignment horizontal="center"/>
    </xf>
    <xf numFmtId="0" fontId="6" fillId="0" borderId="26" xfId="16" applyFont="1" applyBorder="1" applyAlignment="1">
      <alignment horizontal="center"/>
    </xf>
    <xf numFmtId="0" fontId="138" fillId="7" borderId="0" xfId="16" applyFont="1" applyFill="1" applyAlignment="1">
      <alignment horizontal="center" wrapText="1"/>
    </xf>
    <xf numFmtId="0" fontId="156" fillId="0" borderId="1" xfId="16" applyFont="1" applyFill="1" applyBorder="1" applyAlignment="1">
      <alignment horizontal="center"/>
    </xf>
    <xf numFmtId="0" fontId="6" fillId="0" borderId="0" xfId="16" applyFont="1" applyAlignment="1">
      <alignment horizontal="center" vertical="center" wrapText="1"/>
    </xf>
    <xf numFmtId="0" fontId="156" fillId="0" borderId="0" xfId="16" applyFont="1" applyAlignment="1">
      <alignment horizontal="center" vertical="center" wrapText="1"/>
    </xf>
    <xf numFmtId="0" fontId="76" fillId="0" borderId="0" xfId="16" applyFont="1" applyFill="1" applyAlignment="1">
      <alignment horizontal="left" vertical="top" wrapText="1"/>
    </xf>
    <xf numFmtId="0" fontId="118" fillId="0" borderId="0" xfId="0" applyFont="1" applyFill="1" applyBorder="1" applyAlignment="1">
      <alignment horizontal="left" vertical="top" wrapText="1"/>
    </xf>
    <xf numFmtId="0" fontId="90" fillId="0" borderId="0" xfId="0" applyFont="1" applyAlignment="1">
      <alignment horizontal="left" vertical="top"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83" fillId="0" borderId="8" xfId="0" applyFont="1" applyBorder="1" applyAlignment="1">
      <alignment horizontal="left" vertical="center" wrapText="1"/>
    </xf>
    <xf numFmtId="0" fontId="83" fillId="0" borderId="9" xfId="0" applyFont="1" applyBorder="1" applyAlignment="1">
      <alignment horizontal="left" vertical="center" wrapText="1"/>
    </xf>
    <xf numFmtId="169" fontId="76" fillId="0" borderId="8" xfId="1" applyNumberFormat="1" applyFont="1" applyFill="1" applyBorder="1" applyAlignment="1">
      <alignment horizontal="center" vertical="center"/>
    </xf>
    <xf numFmtId="169" fontId="76" fillId="0" borderId="9" xfId="1" applyNumberFormat="1" applyFont="1" applyFill="1" applyBorder="1" applyAlignment="1">
      <alignment horizontal="center" vertical="center"/>
    </xf>
    <xf numFmtId="0" fontId="83" fillId="0" borderId="8" xfId="0" applyFont="1" applyBorder="1" applyAlignment="1">
      <alignment horizontal="center" vertical="center" wrapText="1"/>
    </xf>
    <xf numFmtId="0" fontId="83" fillId="0" borderId="9" xfId="0" applyFont="1" applyBorder="1" applyAlignment="1">
      <alignment horizontal="center" vertical="center" wrapText="1"/>
    </xf>
    <xf numFmtId="0" fontId="83" fillId="0" borderId="0" xfId="0" applyFont="1" applyAlignment="1">
      <alignment horizontal="left" vertical="top" wrapText="1"/>
    </xf>
    <xf numFmtId="0" fontId="83" fillId="6" borderId="0" xfId="0" applyFont="1" applyFill="1" applyAlignment="1">
      <alignment horizontal="left" vertical="top" wrapText="1"/>
    </xf>
    <xf numFmtId="0" fontId="13" fillId="0" borderId="7" xfId="0" applyFont="1" applyBorder="1" applyAlignment="1">
      <alignment horizontal="center" vertical="center" wrapText="1"/>
    </xf>
    <xf numFmtId="0" fontId="76" fillId="0" borderId="0" xfId="16" applyFont="1" applyAlignment="1">
      <alignment horizontal="left" vertical="top" wrapText="1"/>
    </xf>
    <xf numFmtId="0" fontId="76" fillId="0" borderId="10" xfId="16" applyFont="1" applyBorder="1" applyAlignment="1">
      <alignment horizontal="center" wrapText="1"/>
    </xf>
    <xf numFmtId="0" fontId="76" fillId="0" borderId="11" xfId="16" applyFont="1" applyBorder="1" applyAlignment="1">
      <alignment horizontal="center" wrapText="1"/>
    </xf>
    <xf numFmtId="0" fontId="76" fillId="0" borderId="8" xfId="16" applyFont="1" applyBorder="1" applyAlignment="1">
      <alignment horizontal="center"/>
    </xf>
    <xf numFmtId="0" fontId="76" fillId="0" borderId="2" xfId="16" applyFont="1" applyBorder="1" applyAlignment="1">
      <alignment horizontal="center"/>
    </xf>
    <xf numFmtId="0" fontId="76" fillId="0" borderId="9" xfId="16" applyFont="1" applyBorder="1" applyAlignment="1">
      <alignment horizontal="center"/>
    </xf>
    <xf numFmtId="0" fontId="76" fillId="0" borderId="8" xfId="16" applyFont="1" applyBorder="1" applyAlignment="1">
      <alignment horizontal="center" wrapText="1"/>
    </xf>
    <xf numFmtId="0" fontId="76" fillId="0" borderId="9" xfId="16" applyFont="1" applyBorder="1" applyAlignment="1">
      <alignment horizontal="center" wrapText="1"/>
    </xf>
    <xf numFmtId="0" fontId="76" fillId="0" borderId="0" xfId="16" applyFont="1" applyFill="1" applyAlignment="1">
      <alignment wrapText="1"/>
    </xf>
    <xf numFmtId="0" fontId="5" fillId="0" borderId="0" xfId="16" applyFont="1" applyAlignment="1">
      <alignment wrapText="1"/>
    </xf>
    <xf numFmtId="0" fontId="5" fillId="0" borderId="0" xfId="16" applyFont="1" applyAlignment="1">
      <alignment horizontal="left" vertical="top" wrapText="1"/>
    </xf>
    <xf numFmtId="0" fontId="91" fillId="0" borderId="0" xfId="16" applyFont="1" applyFill="1" applyAlignment="1">
      <alignment horizontal="left" vertical="top" wrapText="1"/>
    </xf>
    <xf numFmtId="0" fontId="24" fillId="0" borderId="1" xfId="16" applyFont="1" applyFill="1" applyBorder="1" applyAlignment="1">
      <alignment horizontal="center" vertical="top"/>
    </xf>
    <xf numFmtId="0" fontId="5" fillId="13" borderId="0" xfId="0" applyFont="1" applyFill="1" applyBorder="1" applyAlignment="1">
      <alignment vertical="top" wrapText="1"/>
    </xf>
    <xf numFmtId="0" fontId="5" fillId="13" borderId="28" xfId="0" applyFont="1" applyFill="1" applyBorder="1" applyAlignment="1">
      <alignment vertical="top" wrapText="1"/>
    </xf>
    <xf numFmtId="0" fontId="5" fillId="13" borderId="24" xfId="0" applyFont="1" applyFill="1" applyBorder="1" applyAlignment="1">
      <alignment vertical="top" wrapText="1"/>
    </xf>
    <xf numFmtId="0" fontId="6" fillId="13" borderId="28" xfId="0" applyFont="1" applyFill="1" applyBorder="1" applyAlignment="1">
      <alignment vertical="top" wrapText="1"/>
    </xf>
    <xf numFmtId="0" fontId="6" fillId="13" borderId="0" xfId="0" applyFont="1" applyFill="1" applyBorder="1" applyAlignment="1">
      <alignment vertical="top" wrapText="1"/>
    </xf>
    <xf numFmtId="0" fontId="6" fillId="13" borderId="24" xfId="0" applyFont="1" applyFill="1" applyBorder="1" applyAlignment="1">
      <alignment vertical="top" wrapText="1"/>
    </xf>
    <xf numFmtId="0" fontId="5" fillId="13" borderId="25" xfId="0" applyFont="1" applyFill="1" applyBorder="1" applyAlignment="1">
      <alignment vertical="top" wrapText="1"/>
    </xf>
    <xf numFmtId="0" fontId="5" fillId="13" borderId="26" xfId="0" applyFont="1" applyFill="1" applyBorder="1" applyAlignment="1">
      <alignment vertical="top" wrapText="1"/>
    </xf>
    <xf numFmtId="0" fontId="5" fillId="13" borderId="27" xfId="0" applyFont="1" applyFill="1" applyBorder="1" applyAlignment="1">
      <alignment vertical="top" wrapText="1"/>
    </xf>
    <xf numFmtId="0" fontId="13" fillId="13" borderId="28" xfId="0" applyFont="1" applyFill="1" applyBorder="1" applyAlignment="1">
      <alignment vertical="top" wrapText="1"/>
    </xf>
    <xf numFmtId="0" fontId="13" fillId="13" borderId="0" xfId="0" applyFont="1" applyFill="1" applyBorder="1" applyAlignment="1">
      <alignment vertical="top" wrapText="1"/>
    </xf>
    <xf numFmtId="0" fontId="13" fillId="13" borderId="24" xfId="0" applyFont="1" applyFill="1" applyBorder="1" applyAlignment="1">
      <alignment vertical="top" wrapText="1"/>
    </xf>
    <xf numFmtId="0" fontId="6" fillId="13" borderId="3" xfId="0" applyFont="1" applyFill="1" applyBorder="1" applyAlignment="1">
      <alignment horizontal="left" vertical="top" wrapText="1"/>
    </xf>
    <xf numFmtId="0" fontId="6" fillId="13" borderId="4" xfId="0" applyFont="1" applyFill="1" applyBorder="1" applyAlignment="1">
      <alignment horizontal="left" vertical="top" wrapText="1"/>
    </xf>
    <xf numFmtId="0" fontId="6" fillId="13" borderId="5" xfId="0" applyFont="1" applyFill="1" applyBorder="1" applyAlignment="1">
      <alignment horizontal="left" vertical="top" wrapText="1"/>
    </xf>
    <xf numFmtId="0" fontId="5" fillId="0" borderId="0" xfId="5" applyFont="1" applyFill="1" applyAlignment="1">
      <alignment vertical="top" wrapText="1"/>
    </xf>
    <xf numFmtId="0" fontId="76" fillId="0" borderId="0" xfId="5" applyFont="1" applyFill="1" applyAlignment="1">
      <alignment vertical="top" wrapText="1"/>
    </xf>
    <xf numFmtId="0" fontId="77" fillId="0" borderId="10" xfId="5" applyFont="1" applyFill="1" applyBorder="1" applyAlignment="1">
      <alignment wrapText="1"/>
    </xf>
    <xf numFmtId="0" fontId="77" fillId="0" borderId="6" xfId="5" applyFont="1" applyFill="1" applyBorder="1" applyAlignment="1">
      <alignment wrapText="1"/>
    </xf>
    <xf numFmtId="0" fontId="5" fillId="0" borderId="12" xfId="5" applyFont="1" applyFill="1" applyBorder="1" applyAlignment="1">
      <alignment wrapText="1"/>
    </xf>
    <xf numFmtId="0" fontId="5" fillId="0" borderId="0" xfId="5" applyFont="1" applyFill="1" applyBorder="1" applyAlignment="1">
      <alignment wrapText="1"/>
    </xf>
    <xf numFmtId="0" fontId="5" fillId="0" borderId="14" xfId="5" applyFont="1" applyFill="1" applyBorder="1" applyAlignment="1">
      <alignment wrapText="1"/>
    </xf>
    <xf numFmtId="0" fontId="5" fillId="0" borderId="1" xfId="5" applyFont="1" applyFill="1" applyBorder="1" applyAlignment="1">
      <alignment wrapText="1"/>
    </xf>
    <xf numFmtId="0" fontId="6" fillId="0" borderId="12" xfId="5" applyFont="1" applyFill="1" applyBorder="1" applyAlignment="1">
      <alignment wrapText="1"/>
    </xf>
    <xf numFmtId="0" fontId="6" fillId="0" borderId="0" xfId="5" applyFont="1" applyFill="1" applyBorder="1" applyAlignment="1">
      <alignment wrapText="1"/>
    </xf>
    <xf numFmtId="0" fontId="6" fillId="0" borderId="0" xfId="5" applyFont="1" applyFill="1" applyAlignment="1">
      <alignment vertical="top" wrapText="1"/>
    </xf>
    <xf numFmtId="0" fontId="5" fillId="0" borderId="7" xfId="5" applyFont="1" applyFill="1" applyBorder="1" applyAlignment="1">
      <alignment wrapText="1"/>
    </xf>
    <xf numFmtId="0" fontId="0" fillId="0" borderId="7" xfId="0" applyBorder="1"/>
    <xf numFmtId="0" fontId="77" fillId="0" borderId="0" xfId="5" applyFont="1" applyFill="1" applyAlignment="1">
      <alignment vertical="top" wrapText="1"/>
    </xf>
    <xf numFmtId="0" fontId="5" fillId="0" borderId="7" xfId="5" applyFont="1" applyFill="1" applyBorder="1" applyAlignment="1">
      <alignment horizontal="left" vertical="top" wrapText="1"/>
    </xf>
    <xf numFmtId="0" fontId="6" fillId="0" borderId="6" xfId="5" applyFont="1" applyFill="1" applyBorder="1" applyAlignment="1">
      <alignment horizontal="center" wrapText="1"/>
    </xf>
    <xf numFmtId="0" fontId="79" fillId="0" borderId="0" xfId="0" applyFont="1" applyBorder="1" applyAlignment="1">
      <alignment horizontal="center"/>
    </xf>
    <xf numFmtId="0" fontId="79" fillId="0" borderId="1" xfId="0" applyFont="1" applyBorder="1" applyAlignment="1">
      <alignment horizontal="center"/>
    </xf>
    <xf numFmtId="0" fontId="76" fillId="0" borderId="0" xfId="5" applyFont="1" applyFill="1" applyBorder="1" applyAlignment="1">
      <alignment horizontal="center"/>
    </xf>
    <xf numFmtId="0" fontId="76" fillId="0" borderId="1" xfId="5" applyFont="1" applyFill="1" applyBorder="1" applyAlignment="1">
      <alignment horizontal="center"/>
    </xf>
    <xf numFmtId="0" fontId="76" fillId="11" borderId="55" xfId="0" applyFont="1" applyFill="1" applyBorder="1" applyAlignment="1">
      <alignment horizontal="left" vertical="top" wrapText="1"/>
    </xf>
    <xf numFmtId="0" fontId="76" fillId="11" borderId="57" xfId="0" applyFont="1" applyFill="1" applyBorder="1" applyAlignment="1">
      <alignment horizontal="left" vertical="top" wrapText="1"/>
    </xf>
    <xf numFmtId="0" fontId="76" fillId="11" borderId="56" xfId="0" applyFont="1" applyFill="1" applyBorder="1" applyAlignment="1">
      <alignment horizontal="left" vertical="top" wrapText="1"/>
    </xf>
    <xf numFmtId="0" fontId="118" fillId="14" borderId="0" xfId="19" applyFont="1" applyAlignment="1">
      <alignment horizontal="left" vertical="top" wrapText="1"/>
    </xf>
    <xf numFmtId="0" fontId="3" fillId="0" borderId="0" xfId="0" applyFont="1" applyAlignment="1">
      <alignment horizontal="left" vertical="top" wrapText="1"/>
    </xf>
    <xf numFmtId="0" fontId="124" fillId="14" borderId="0" xfId="19" applyFont="1" applyBorder="1" applyAlignment="1">
      <alignment horizontal="center" vertical="top" wrapText="1"/>
    </xf>
    <xf numFmtId="0" fontId="76" fillId="11" borderId="0" xfId="0" applyFont="1" applyFill="1" applyBorder="1" applyAlignment="1">
      <alignment horizontal="left" vertical="top" wrapText="1"/>
    </xf>
    <xf numFmtId="0" fontId="78" fillId="6" borderId="0" xfId="0" applyFont="1" applyFill="1" applyAlignment="1">
      <alignment horizontal="left" vertical="top" wrapText="1"/>
    </xf>
    <xf numFmtId="0" fontId="76" fillId="11" borderId="0" xfId="16" applyFont="1" applyFill="1" applyAlignment="1">
      <alignment horizontal="left" vertical="top" wrapText="1"/>
    </xf>
    <xf numFmtId="0" fontId="5" fillId="18" borderId="0" xfId="0" applyFont="1" applyFill="1" applyBorder="1" applyAlignment="1">
      <alignment horizontal="left" vertical="top" wrapText="1"/>
    </xf>
    <xf numFmtId="0" fontId="76" fillId="11" borderId="55" xfId="16" applyFont="1" applyFill="1" applyBorder="1" applyAlignment="1">
      <alignment horizontal="left" vertical="top" wrapText="1"/>
    </xf>
    <xf numFmtId="0" fontId="76" fillId="11" borderId="57" xfId="16" applyFont="1" applyFill="1" applyBorder="1" applyAlignment="1">
      <alignment horizontal="left" vertical="top" wrapText="1"/>
    </xf>
    <xf numFmtId="0" fontId="76" fillId="11" borderId="56" xfId="16" applyFont="1" applyFill="1" applyBorder="1" applyAlignment="1">
      <alignment horizontal="left" vertical="top" wrapText="1"/>
    </xf>
    <xf numFmtId="0" fontId="5" fillId="11" borderId="0" xfId="0" applyFont="1" applyFill="1" applyBorder="1" applyAlignment="1">
      <alignment horizontal="left" vertical="top" wrapText="1"/>
    </xf>
    <xf numFmtId="0" fontId="6" fillId="11" borderId="0" xfId="0" applyFont="1" applyFill="1" applyAlignment="1">
      <alignment horizontal="left" vertical="top" wrapText="1"/>
    </xf>
    <xf numFmtId="0" fontId="5" fillId="11" borderId="0" xfId="5" applyFont="1" applyFill="1" applyAlignment="1">
      <alignment horizontal="left"/>
    </xf>
    <xf numFmtId="0" fontId="78" fillId="11" borderId="8" xfId="0" applyFont="1" applyFill="1" applyBorder="1" applyAlignment="1">
      <alignment horizontal="center"/>
    </xf>
    <xf numFmtId="0" fontId="78" fillId="11" borderId="9" xfId="0" applyFont="1" applyFill="1" applyBorder="1" applyAlignment="1">
      <alignment horizontal="center"/>
    </xf>
    <xf numFmtId="0" fontId="12" fillId="0" borderId="0" xfId="3" applyFont="1" applyAlignment="1">
      <alignment horizontal="left" vertical="top" wrapText="1"/>
    </xf>
    <xf numFmtId="0" fontId="139" fillId="0" borderId="0" xfId="0" applyFont="1" applyAlignment="1">
      <alignment horizontal="left" vertical="top" wrapText="1"/>
    </xf>
    <xf numFmtId="0" fontId="5" fillId="0" borderId="0" xfId="16" applyFont="1" applyFill="1" applyAlignment="1">
      <alignment horizontal="right" vertical="center"/>
    </xf>
    <xf numFmtId="0" fontId="21" fillId="0" borderId="0" xfId="16" applyFont="1" applyFill="1" applyAlignment="1">
      <alignment horizontal="center" vertical="top" wrapText="1"/>
    </xf>
    <xf numFmtId="0" fontId="76" fillId="11" borderId="52" xfId="16" applyFont="1" applyFill="1" applyBorder="1" applyAlignment="1">
      <alignment horizontal="left" vertical="top" wrapText="1"/>
    </xf>
    <xf numFmtId="0" fontId="76" fillId="11" borderId="53" xfId="16" applyFont="1" applyFill="1" applyBorder="1" applyAlignment="1">
      <alignment horizontal="left" vertical="top" wrapText="1"/>
    </xf>
    <xf numFmtId="0" fontId="76" fillId="11" borderId="54" xfId="16" applyFont="1" applyFill="1" applyBorder="1" applyAlignment="1">
      <alignment horizontal="left" vertical="top" wrapText="1"/>
    </xf>
    <xf numFmtId="0" fontId="12" fillId="0" borderId="0" xfId="3" applyFont="1" applyFill="1" applyAlignment="1">
      <alignment horizontal="left" vertical="top" wrapText="1"/>
    </xf>
    <xf numFmtId="0" fontId="6" fillId="0" borderId="0" xfId="2" applyFont="1" applyAlignment="1" applyProtection="1">
      <alignment horizontal="left"/>
    </xf>
    <xf numFmtId="0" fontId="24" fillId="0" borderId="0" xfId="16" applyFont="1" applyFill="1" applyAlignment="1">
      <alignment horizontal="right" vertical="center"/>
    </xf>
    <xf numFmtId="0" fontId="13" fillId="0" borderId="0" xfId="0" applyFont="1" applyAlignment="1">
      <alignment horizontal="justify" vertical="top"/>
    </xf>
    <xf numFmtId="0" fontId="11" fillId="0" borderId="0" xfId="0" applyFont="1" applyFill="1" applyAlignment="1"/>
    <xf numFmtId="0" fontId="11" fillId="0" borderId="0" xfId="0" applyFont="1" applyAlignment="1"/>
    <xf numFmtId="0" fontId="13" fillId="0" borderId="0" xfId="0" applyFont="1" applyFill="1" applyAlignment="1">
      <alignment horizontal="left" vertical="top"/>
    </xf>
    <xf numFmtId="0" fontId="6" fillId="0" borderId="0" xfId="0" applyFont="1" applyAlignment="1">
      <alignment horizontal="left" vertical="top"/>
    </xf>
    <xf numFmtId="0" fontId="3" fillId="0" borderId="0" xfId="0" applyFont="1" applyAlignment="1"/>
    <xf numFmtId="0" fontId="76" fillId="0" borderId="44" xfId="0" applyFont="1" applyBorder="1" applyAlignment="1">
      <alignment horizontal="center" vertical="top" wrapText="1"/>
    </xf>
    <xf numFmtId="0" fontId="76" fillId="0" borderId="45" xfId="0" applyFont="1" applyBorder="1" applyAlignment="1">
      <alignment horizontal="center" vertical="top" wrapText="1"/>
    </xf>
    <xf numFmtId="0" fontId="76" fillId="0" borderId="46" xfId="0" applyFont="1" applyBorder="1" applyAlignment="1">
      <alignment horizontal="center" vertical="top" wrapText="1"/>
    </xf>
    <xf numFmtId="0" fontId="76" fillId="0" borderId="47" xfId="0" applyFont="1" applyBorder="1" applyAlignment="1">
      <alignment horizontal="center" vertical="top" wrapText="1"/>
    </xf>
    <xf numFmtId="0" fontId="76" fillId="0" borderId="0" xfId="0" applyFont="1" applyBorder="1" applyAlignment="1">
      <alignment horizontal="center" vertical="top" wrapText="1"/>
    </xf>
    <xf numFmtId="0" fontId="76" fillId="0" borderId="48" xfId="0" applyFont="1" applyBorder="1" applyAlignment="1">
      <alignment horizontal="center" vertical="top" wrapText="1"/>
    </xf>
  </cellXfs>
  <cellStyles count="24">
    <cellStyle name="Comma" xfId="1" builtinId="3"/>
    <cellStyle name="Comma 2" xfId="10" xr:uid="{00000000-0005-0000-0000-000001000000}"/>
    <cellStyle name="Comma 3" xfId="15" xr:uid="{00000000-0005-0000-0000-000002000000}"/>
    <cellStyle name="Comma 3 2" xfId="23" xr:uid="{00000000-0005-0000-0000-000003000000}"/>
    <cellStyle name="Comma 3 3" xfId="21" xr:uid="{00000000-0005-0000-0000-000004000000}"/>
    <cellStyle name="Currency 2" xfId="7" xr:uid="{00000000-0005-0000-0000-000005000000}"/>
    <cellStyle name="Good" xfId="19" builtinId="26"/>
    <cellStyle name="Hyperlink" xfId="2" builtinId="8"/>
    <cellStyle name="Hyperlink 2" xfId="11" xr:uid="{00000000-0005-0000-0000-000008000000}"/>
    <cellStyle name="Justified Formatting" xfId="3" xr:uid="{00000000-0005-0000-0000-000009000000}"/>
    <cellStyle name="Normal" xfId="0" builtinId="0"/>
    <cellStyle name="Normal 2" xfId="9" xr:uid="{00000000-0005-0000-0000-00000B000000}"/>
    <cellStyle name="Normal 2 2" xfId="16" xr:uid="{00000000-0005-0000-0000-00000C000000}"/>
    <cellStyle name="Normal 3" xfId="14" xr:uid="{00000000-0005-0000-0000-00000D000000}"/>
    <cellStyle name="Normal 3 2" xfId="22" xr:uid="{00000000-0005-0000-0000-00000E000000}"/>
    <cellStyle name="Normal 3 3" xfId="20" xr:uid="{00000000-0005-0000-0000-00000F000000}"/>
    <cellStyle name="Normal 9" xfId="18" xr:uid="{00000000-0005-0000-0000-000010000000}"/>
    <cellStyle name="Normal_Book1" xfId="4" xr:uid="{00000000-0005-0000-0000-000011000000}"/>
    <cellStyle name="Normal_Note 2(a)" xfId="5" xr:uid="{00000000-0005-0000-0000-000012000000}"/>
    <cellStyle name="Normal_Sheet1" xfId="6" xr:uid="{00000000-0005-0000-0000-000013000000}"/>
    <cellStyle name="Percent" xfId="17" builtinId="5"/>
    <cellStyle name="Percent 2" xfId="8" xr:uid="{00000000-0005-0000-0000-000015000000}"/>
    <cellStyle name="StandardValue" xfId="12" xr:uid="{00000000-0005-0000-0000-000016000000}"/>
    <cellStyle name="Year" xfId="13" xr:uid="{00000000-0005-0000-0000-000017000000}"/>
  </cellStyles>
  <dxfs count="4">
    <dxf>
      <font>
        <color rgb="FFFF0000"/>
      </font>
    </dxf>
    <dxf>
      <font>
        <color rgb="FFFF0000"/>
      </font>
    </dxf>
    <dxf>
      <font>
        <color rgb="FFFF0000"/>
      </font>
    </dxf>
    <dxf>
      <font>
        <color rgb="FFFF0000"/>
      </font>
    </dxf>
  </dxfs>
  <tableStyles count="0" defaultTableStyle="TableStyleMedium9" defaultPivotStyle="PivotStyleLight16"/>
  <colors>
    <mruColors>
      <color rgb="FFFF33CC"/>
      <color rgb="FFCCFFFF"/>
      <color rgb="FF0000FF"/>
      <color rgb="FFD6F5F8"/>
      <color rgb="FF04206E"/>
      <color rgb="FF1135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3.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4.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5.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6.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7.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8.xml.rels><?xml version="1.0" encoding="UTF-8" standalone="yes"?>
<Relationships xmlns="http://schemas.openxmlformats.org/package/2006/relationships"><Relationship Id="rId1" Type="http://schemas.openxmlformats.org/officeDocument/2006/relationships/hyperlink" Target="#'Merge Details_Printing instr'!A28:E39"/></Relationships>
</file>

<file path=xl/drawings/_rels/drawing9.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66675</xdr:rowOff>
    </xdr:from>
    <xdr:to>
      <xdr:col>8</xdr:col>
      <xdr:colOff>9525</xdr:colOff>
      <xdr:row>57</xdr:row>
      <xdr:rowOff>47625</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409575" y="1847850"/>
          <a:ext cx="5724525" cy="7429500"/>
        </a:xfrm>
        <a:prstGeom prst="roundRect">
          <a:avLst>
            <a:gd name="adj" fmla="val 16667"/>
          </a:avLst>
        </a:prstGeom>
        <a:solidFill>
          <a:srgbClr xmlns:mc="http://schemas.openxmlformats.org/markup-compatibility/2006" xmlns:a14="http://schemas.microsoft.com/office/drawing/2010/main" val="333399" mc:Ignorable="a14" a14:legacySpreadsheetColorIndex="62"/>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13607</xdr:colOff>
      <xdr:row>23</xdr:row>
      <xdr:rowOff>83344</xdr:rowOff>
    </xdr:from>
    <xdr:to>
      <xdr:col>8</xdr:col>
      <xdr:colOff>127907</xdr:colOff>
      <xdr:row>34</xdr:row>
      <xdr:rowOff>130969</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632" y="3807619"/>
          <a:ext cx="60388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485775</xdr:colOff>
      <xdr:row>48</xdr:row>
      <xdr:rowOff>104775</xdr:rowOff>
    </xdr:from>
    <xdr:to>
      <xdr:col>8</xdr:col>
      <xdr:colOff>0</xdr:colOff>
      <xdr:row>57</xdr:row>
      <xdr:rowOff>47625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4686300" y="7877175"/>
          <a:ext cx="1438275" cy="1400175"/>
        </a:xfrm>
        <a:prstGeom prst="roundRect">
          <a:avLst>
            <a:gd name="adj" fmla="val 16667"/>
          </a:avLst>
        </a:prstGeom>
        <a:solidFill>
          <a:srgbClr val="0096C8"/>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9525</xdr:colOff>
      <xdr:row>48</xdr:row>
      <xdr:rowOff>104775</xdr:rowOff>
    </xdr:from>
    <xdr:to>
      <xdr:col>3</xdr:col>
      <xdr:colOff>485775</xdr:colOff>
      <xdr:row>57</xdr:row>
      <xdr:rowOff>47625</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409575" y="7877175"/>
          <a:ext cx="1438275" cy="1400175"/>
        </a:xfrm>
        <a:prstGeom prst="roundRect">
          <a:avLst>
            <a:gd name="adj" fmla="val 16667"/>
          </a:avLst>
        </a:prstGeom>
        <a:solidFill>
          <a:srgbClr val="0096C8"/>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695325</xdr:colOff>
      <xdr:row>1</xdr:row>
      <xdr:rowOff>95250</xdr:rowOff>
    </xdr:from>
    <xdr:to>
      <xdr:col>9</xdr:col>
      <xdr:colOff>9525</xdr:colOff>
      <xdr:row>10</xdr:row>
      <xdr:rowOff>66675</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bwMode="auto">
        <a:xfrm>
          <a:off x="4895850" y="257175"/>
          <a:ext cx="1438275" cy="1428750"/>
        </a:xfrm>
        <a:prstGeom prst="roundRect">
          <a:avLst>
            <a:gd name="adj" fmla="val 16667"/>
          </a:avLst>
        </a:prstGeom>
        <a:solidFill>
          <a:srgbClr xmlns:mc="http://schemas.openxmlformats.org/markup-compatibility/2006" xmlns:a14="http://schemas.microsoft.com/office/drawing/2010/main" val="333399" mc:Ignorable="a14" a14:legacySpreadsheetColorIndex="62"/>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47625</xdr:colOff>
      <xdr:row>2</xdr:row>
      <xdr:rowOff>9525</xdr:rowOff>
    </xdr:from>
    <xdr:to>
      <xdr:col>6</xdr:col>
      <xdr:colOff>523875</xdr:colOff>
      <xdr:row>10</xdr:row>
      <xdr:rowOff>142875</xdr:rowOff>
    </xdr:to>
    <xdr:sp macro="" textlink="">
      <xdr:nvSpPr>
        <xdr:cNvPr id="7"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3333750" y="333375"/>
          <a:ext cx="1390650" cy="1428750"/>
        </a:xfrm>
        <a:prstGeom prst="roundRect">
          <a:avLst>
            <a:gd name="adj" fmla="val 16667"/>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9525</xdr:colOff>
      <xdr:row>2</xdr:row>
      <xdr:rowOff>28575</xdr:rowOff>
    </xdr:from>
    <xdr:to>
      <xdr:col>3</xdr:col>
      <xdr:colOff>485775</xdr:colOff>
      <xdr:row>11</xdr:row>
      <xdr:rowOff>0</xdr:rowOff>
    </xdr:to>
    <xdr:sp macro="" textlink="">
      <xdr:nvSpPr>
        <xdr:cNvPr id="8" name="AutoShape 8">
          <a:extLst>
            <a:ext uri="{FF2B5EF4-FFF2-40B4-BE49-F238E27FC236}">
              <a16:creationId xmlns:a16="http://schemas.microsoft.com/office/drawing/2014/main" id="{00000000-0008-0000-0000-000008000000}"/>
            </a:ext>
          </a:extLst>
        </xdr:cNvPr>
        <xdr:cNvSpPr>
          <a:spLocks noChangeArrowheads="1"/>
        </xdr:cNvSpPr>
      </xdr:nvSpPr>
      <xdr:spPr bwMode="auto">
        <a:xfrm>
          <a:off x="409575" y="352425"/>
          <a:ext cx="1438275" cy="1428750"/>
        </a:xfrm>
        <a:prstGeom prst="roundRect">
          <a:avLst>
            <a:gd name="adj" fmla="val 16667"/>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514350</xdr:colOff>
      <xdr:row>1</xdr:row>
      <xdr:rowOff>114300</xdr:rowOff>
    </xdr:from>
    <xdr:to>
      <xdr:col>5</xdr:col>
      <xdr:colOff>28575</xdr:colOff>
      <xdr:row>10</xdr:row>
      <xdr:rowOff>85725</xdr:rowOff>
    </xdr:to>
    <xdr:sp macro="" textlink="">
      <xdr:nvSpPr>
        <xdr:cNvPr id="9" name="AutoShape 9">
          <a:extLst>
            <a:ext uri="{FF2B5EF4-FFF2-40B4-BE49-F238E27FC236}">
              <a16:creationId xmlns:a16="http://schemas.microsoft.com/office/drawing/2014/main" id="{00000000-0008-0000-0000-000009000000}"/>
            </a:ext>
          </a:extLst>
        </xdr:cNvPr>
        <xdr:cNvSpPr>
          <a:spLocks noChangeArrowheads="1"/>
        </xdr:cNvSpPr>
      </xdr:nvSpPr>
      <xdr:spPr bwMode="auto">
        <a:xfrm>
          <a:off x="1876425" y="276225"/>
          <a:ext cx="1438275" cy="1428750"/>
        </a:xfrm>
        <a:prstGeom prst="roundRect">
          <a:avLst>
            <a:gd name="adj" fmla="val 16667"/>
          </a:avLst>
        </a:prstGeom>
        <a:solidFill>
          <a:srgbClr xmlns:mc="http://schemas.openxmlformats.org/markup-compatibility/2006" xmlns:a14="http://schemas.microsoft.com/office/drawing/2010/main" val="333399" mc:Ignorable="a14" a14:legacySpreadsheetColorIndex="62"/>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114300</xdr:colOff>
      <xdr:row>49</xdr:row>
      <xdr:rowOff>104775</xdr:rowOff>
    </xdr:from>
    <xdr:to>
      <xdr:col>8</xdr:col>
      <xdr:colOff>57150</xdr:colOff>
      <xdr:row>55</xdr:row>
      <xdr:rowOff>123825</xdr:rowOff>
    </xdr:to>
    <xdr:grpSp>
      <xdr:nvGrpSpPr>
        <xdr:cNvPr id="10" name="Group 10">
          <a:extLst>
            <a:ext uri="{FF2B5EF4-FFF2-40B4-BE49-F238E27FC236}">
              <a16:creationId xmlns:a16="http://schemas.microsoft.com/office/drawing/2014/main" id="{00000000-0008-0000-0000-00000A000000}"/>
            </a:ext>
          </a:extLst>
        </xdr:cNvPr>
        <xdr:cNvGrpSpPr>
          <a:grpSpLocks/>
        </xdr:cNvGrpSpPr>
      </xdr:nvGrpSpPr>
      <xdr:grpSpPr bwMode="auto">
        <a:xfrm>
          <a:off x="316006" y="7792010"/>
          <a:ext cx="5881968" cy="960344"/>
          <a:chOff x="1320" y="12765"/>
          <a:chExt cx="9960" cy="1305"/>
        </a:xfrm>
      </xdr:grpSpPr>
      <xdr:sp macro="" textlink="">
        <xdr:nvSpPr>
          <xdr:cNvPr id="11" name="Freeform 11">
            <a:extLst>
              <a:ext uri="{FF2B5EF4-FFF2-40B4-BE49-F238E27FC236}">
                <a16:creationId xmlns:a16="http://schemas.microsoft.com/office/drawing/2014/main" id="{00000000-0008-0000-0000-00000B000000}"/>
              </a:ext>
            </a:extLst>
          </xdr:cNvPr>
          <xdr:cNvSpPr>
            <a:spLocks/>
          </xdr:cNvSpPr>
        </xdr:nvSpPr>
        <xdr:spPr bwMode="auto">
          <a:xfrm>
            <a:off x="8550" y="13770"/>
            <a:ext cx="2715" cy="285"/>
          </a:xfrm>
          <a:custGeom>
            <a:avLst/>
            <a:gdLst>
              <a:gd name="T0" fmla="*/ 2715 w 2715"/>
              <a:gd name="T1" fmla="*/ 0 h 285"/>
              <a:gd name="T2" fmla="*/ 1335 w 2715"/>
              <a:gd name="T3" fmla="*/ 120 h 285"/>
              <a:gd name="T4" fmla="*/ 0 w 2715"/>
              <a:gd name="T5" fmla="*/ 285 h 285"/>
              <a:gd name="T6" fmla="*/ 0 60000 65536"/>
              <a:gd name="T7" fmla="*/ 0 60000 65536"/>
              <a:gd name="T8" fmla="*/ 0 60000 65536"/>
            </a:gdLst>
            <a:ahLst/>
            <a:cxnLst>
              <a:cxn ang="T6">
                <a:pos x="T0" y="T1"/>
              </a:cxn>
              <a:cxn ang="T7">
                <a:pos x="T2" y="T3"/>
              </a:cxn>
              <a:cxn ang="T8">
                <a:pos x="T4" y="T5"/>
              </a:cxn>
            </a:cxnLst>
            <a:rect l="0" t="0" r="r" b="b"/>
            <a:pathLst>
              <a:path w="2715" h="285">
                <a:moveTo>
                  <a:pt x="2715" y="0"/>
                </a:moveTo>
                <a:cubicBezTo>
                  <a:pt x="2485" y="20"/>
                  <a:pt x="1787" y="73"/>
                  <a:pt x="1335" y="120"/>
                </a:cubicBezTo>
                <a:cubicBezTo>
                  <a:pt x="883" y="167"/>
                  <a:pt x="278" y="251"/>
                  <a:pt x="0" y="285"/>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2" name="Freeform 12">
            <a:extLst>
              <a:ext uri="{FF2B5EF4-FFF2-40B4-BE49-F238E27FC236}">
                <a16:creationId xmlns:a16="http://schemas.microsoft.com/office/drawing/2014/main" id="{00000000-0008-0000-0000-00000C000000}"/>
              </a:ext>
            </a:extLst>
          </xdr:cNvPr>
          <xdr:cNvSpPr>
            <a:spLocks/>
          </xdr:cNvSpPr>
        </xdr:nvSpPr>
        <xdr:spPr bwMode="auto">
          <a:xfrm>
            <a:off x="4185" y="13335"/>
            <a:ext cx="7095" cy="735"/>
          </a:xfrm>
          <a:custGeom>
            <a:avLst/>
            <a:gdLst>
              <a:gd name="T0" fmla="*/ 7095 w 7095"/>
              <a:gd name="T1" fmla="*/ 0 h 735"/>
              <a:gd name="T2" fmla="*/ 4110 w 7095"/>
              <a:gd name="T3" fmla="*/ 195 h 735"/>
              <a:gd name="T4" fmla="*/ 0 w 7095"/>
              <a:gd name="T5" fmla="*/ 735 h 735"/>
              <a:gd name="T6" fmla="*/ 0 60000 65536"/>
              <a:gd name="T7" fmla="*/ 0 60000 65536"/>
              <a:gd name="T8" fmla="*/ 0 60000 65536"/>
            </a:gdLst>
            <a:ahLst/>
            <a:cxnLst>
              <a:cxn ang="T6">
                <a:pos x="T0" y="T1"/>
              </a:cxn>
              <a:cxn ang="T7">
                <a:pos x="T2" y="T3"/>
              </a:cxn>
              <a:cxn ang="T8">
                <a:pos x="T4" y="T5"/>
              </a:cxn>
            </a:cxnLst>
            <a:rect l="0" t="0" r="r" b="b"/>
            <a:pathLst>
              <a:path w="7095" h="735">
                <a:moveTo>
                  <a:pt x="7095" y="0"/>
                </a:moveTo>
                <a:cubicBezTo>
                  <a:pt x="6600" y="33"/>
                  <a:pt x="5292" y="73"/>
                  <a:pt x="4110" y="195"/>
                </a:cubicBezTo>
                <a:cubicBezTo>
                  <a:pt x="2928" y="317"/>
                  <a:pt x="856" y="623"/>
                  <a:pt x="0" y="735"/>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3" name="Freeform 13">
            <a:extLst>
              <a:ext uri="{FF2B5EF4-FFF2-40B4-BE49-F238E27FC236}">
                <a16:creationId xmlns:a16="http://schemas.microsoft.com/office/drawing/2014/main" id="{00000000-0008-0000-0000-00000D000000}"/>
              </a:ext>
            </a:extLst>
          </xdr:cNvPr>
          <xdr:cNvSpPr>
            <a:spLocks/>
          </xdr:cNvSpPr>
        </xdr:nvSpPr>
        <xdr:spPr bwMode="auto">
          <a:xfrm>
            <a:off x="1605" y="12945"/>
            <a:ext cx="9645" cy="1110"/>
          </a:xfrm>
          <a:custGeom>
            <a:avLst/>
            <a:gdLst>
              <a:gd name="T0" fmla="*/ 0 w 9645"/>
              <a:gd name="T1" fmla="*/ 1110 h 1110"/>
              <a:gd name="T2" fmla="*/ 5715 w 9645"/>
              <a:gd name="T3" fmla="*/ 285 h 1110"/>
              <a:gd name="T4" fmla="*/ 9645 w 9645"/>
              <a:gd name="T5" fmla="*/ 0 h 1110"/>
              <a:gd name="T6" fmla="*/ 0 60000 65536"/>
              <a:gd name="T7" fmla="*/ 0 60000 65536"/>
              <a:gd name="T8" fmla="*/ 0 60000 65536"/>
            </a:gdLst>
            <a:ahLst/>
            <a:cxnLst>
              <a:cxn ang="T6">
                <a:pos x="T0" y="T1"/>
              </a:cxn>
              <a:cxn ang="T7">
                <a:pos x="T2" y="T3"/>
              </a:cxn>
              <a:cxn ang="T8">
                <a:pos x="T4" y="T5"/>
              </a:cxn>
            </a:cxnLst>
            <a:rect l="0" t="0" r="r" b="b"/>
            <a:pathLst>
              <a:path w="9645" h="1110">
                <a:moveTo>
                  <a:pt x="0" y="1110"/>
                </a:moveTo>
                <a:cubicBezTo>
                  <a:pt x="953" y="973"/>
                  <a:pt x="4108" y="470"/>
                  <a:pt x="5715" y="285"/>
                </a:cubicBezTo>
                <a:cubicBezTo>
                  <a:pt x="7322" y="100"/>
                  <a:pt x="8826" y="59"/>
                  <a:pt x="9645" y="0"/>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4" name="Freeform 14">
            <a:extLst>
              <a:ext uri="{FF2B5EF4-FFF2-40B4-BE49-F238E27FC236}">
                <a16:creationId xmlns:a16="http://schemas.microsoft.com/office/drawing/2014/main" id="{00000000-0008-0000-0000-00000E000000}"/>
              </a:ext>
            </a:extLst>
          </xdr:cNvPr>
          <xdr:cNvSpPr>
            <a:spLocks/>
          </xdr:cNvSpPr>
        </xdr:nvSpPr>
        <xdr:spPr bwMode="auto">
          <a:xfrm>
            <a:off x="1320" y="13428"/>
            <a:ext cx="1837" cy="642"/>
          </a:xfrm>
          <a:custGeom>
            <a:avLst/>
            <a:gdLst>
              <a:gd name="T0" fmla="*/ 1575 w 1837"/>
              <a:gd name="T1" fmla="*/ 642 h 642"/>
              <a:gd name="T2" fmla="*/ 1815 w 1837"/>
              <a:gd name="T3" fmla="*/ 327 h 642"/>
              <a:gd name="T4" fmla="*/ 1440 w 1837"/>
              <a:gd name="T5" fmla="*/ 87 h 642"/>
              <a:gd name="T6" fmla="*/ 855 w 1837"/>
              <a:gd name="T7" fmla="*/ 12 h 642"/>
              <a:gd name="T8" fmla="*/ 0 w 1837"/>
              <a:gd name="T9" fmla="*/ 12 h 64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837" h="642">
                <a:moveTo>
                  <a:pt x="1575" y="642"/>
                </a:moveTo>
                <a:cubicBezTo>
                  <a:pt x="1615" y="590"/>
                  <a:pt x="1837" y="419"/>
                  <a:pt x="1815" y="327"/>
                </a:cubicBezTo>
                <a:cubicBezTo>
                  <a:pt x="1793" y="235"/>
                  <a:pt x="1600" y="140"/>
                  <a:pt x="1440" y="87"/>
                </a:cubicBezTo>
                <a:cubicBezTo>
                  <a:pt x="1280" y="34"/>
                  <a:pt x="1095" y="24"/>
                  <a:pt x="855" y="12"/>
                </a:cubicBezTo>
                <a:cubicBezTo>
                  <a:pt x="615" y="0"/>
                  <a:pt x="178" y="12"/>
                  <a:pt x="0" y="12"/>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5" name="Freeform 15">
            <a:extLst>
              <a:ext uri="{FF2B5EF4-FFF2-40B4-BE49-F238E27FC236}">
                <a16:creationId xmlns:a16="http://schemas.microsoft.com/office/drawing/2014/main" id="{00000000-0008-0000-0000-00000F000000}"/>
              </a:ext>
            </a:extLst>
          </xdr:cNvPr>
          <xdr:cNvSpPr>
            <a:spLocks/>
          </xdr:cNvSpPr>
        </xdr:nvSpPr>
        <xdr:spPr bwMode="auto">
          <a:xfrm>
            <a:off x="1320" y="12765"/>
            <a:ext cx="300" cy="570"/>
          </a:xfrm>
          <a:custGeom>
            <a:avLst/>
            <a:gdLst>
              <a:gd name="T0" fmla="*/ 0 w 300"/>
              <a:gd name="T1" fmla="*/ 0 h 570"/>
              <a:gd name="T2" fmla="*/ 300 w 300"/>
              <a:gd name="T3" fmla="*/ 210 h 570"/>
              <a:gd name="T4" fmla="*/ 0 w 300"/>
              <a:gd name="T5" fmla="*/ 570 h 570"/>
              <a:gd name="T6" fmla="*/ 0 60000 65536"/>
              <a:gd name="T7" fmla="*/ 0 60000 65536"/>
              <a:gd name="T8" fmla="*/ 0 60000 65536"/>
            </a:gdLst>
            <a:ahLst/>
            <a:cxnLst>
              <a:cxn ang="T6">
                <a:pos x="T0" y="T1"/>
              </a:cxn>
              <a:cxn ang="T7">
                <a:pos x="T2" y="T3"/>
              </a:cxn>
              <a:cxn ang="T8">
                <a:pos x="T4" y="T5"/>
              </a:cxn>
            </a:cxnLst>
            <a:rect l="0" t="0" r="r" b="b"/>
            <a:pathLst>
              <a:path w="300" h="570">
                <a:moveTo>
                  <a:pt x="0" y="0"/>
                </a:moveTo>
                <a:cubicBezTo>
                  <a:pt x="50" y="35"/>
                  <a:pt x="300" y="115"/>
                  <a:pt x="300" y="210"/>
                </a:cubicBezTo>
                <a:cubicBezTo>
                  <a:pt x="300" y="305"/>
                  <a:pt x="62" y="495"/>
                  <a:pt x="0" y="570"/>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6" name="Freeform 16">
            <a:extLst>
              <a:ext uri="{FF2B5EF4-FFF2-40B4-BE49-F238E27FC236}">
                <a16:creationId xmlns:a16="http://schemas.microsoft.com/office/drawing/2014/main" id="{00000000-0008-0000-0000-000010000000}"/>
              </a:ext>
            </a:extLst>
          </xdr:cNvPr>
          <xdr:cNvSpPr>
            <a:spLocks/>
          </xdr:cNvSpPr>
        </xdr:nvSpPr>
        <xdr:spPr bwMode="auto">
          <a:xfrm>
            <a:off x="1320" y="13155"/>
            <a:ext cx="345" cy="630"/>
          </a:xfrm>
          <a:custGeom>
            <a:avLst/>
            <a:gdLst>
              <a:gd name="T0" fmla="*/ 0 w 345"/>
              <a:gd name="T1" fmla="*/ 630 h 630"/>
              <a:gd name="T2" fmla="*/ 345 w 345"/>
              <a:gd name="T3" fmla="*/ 240 h 630"/>
              <a:gd name="T4" fmla="*/ 0 w 345"/>
              <a:gd name="T5" fmla="*/ 0 h 630"/>
              <a:gd name="T6" fmla="*/ 0 60000 65536"/>
              <a:gd name="T7" fmla="*/ 0 60000 65536"/>
              <a:gd name="T8" fmla="*/ 0 60000 65536"/>
            </a:gdLst>
            <a:ahLst/>
            <a:cxnLst>
              <a:cxn ang="T6">
                <a:pos x="T0" y="T1"/>
              </a:cxn>
              <a:cxn ang="T7">
                <a:pos x="T2" y="T3"/>
              </a:cxn>
              <a:cxn ang="T8">
                <a:pos x="T4" y="T5"/>
              </a:cxn>
            </a:cxnLst>
            <a:rect l="0" t="0" r="r" b="b"/>
            <a:pathLst>
              <a:path w="345" h="630">
                <a:moveTo>
                  <a:pt x="0" y="630"/>
                </a:moveTo>
                <a:cubicBezTo>
                  <a:pt x="58" y="565"/>
                  <a:pt x="345" y="345"/>
                  <a:pt x="345" y="240"/>
                </a:cubicBezTo>
                <a:cubicBezTo>
                  <a:pt x="345" y="135"/>
                  <a:pt x="72" y="50"/>
                  <a:pt x="0" y="0"/>
                </a:cubicBezTo>
              </a:path>
            </a:pathLst>
          </a:custGeom>
          <a:noFill/>
          <a:ln w="9525">
            <a:solidFill>
              <a:srgbClr val="FFFFFF"/>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xdr:col>
      <xdr:colOff>57150</xdr:colOff>
      <xdr:row>1</xdr:row>
      <xdr:rowOff>0</xdr:rowOff>
    </xdr:from>
    <xdr:to>
      <xdr:col>3</xdr:col>
      <xdr:colOff>495300</xdr:colOff>
      <xdr:row>11</xdr:row>
      <xdr:rowOff>19050</xdr:rowOff>
    </xdr:to>
    <xdr:pic>
      <xdr:nvPicPr>
        <xdr:cNvPr id="17" name="Picture 19">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161925"/>
          <a:ext cx="16002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1</xdr:row>
      <xdr:rowOff>0</xdr:rowOff>
    </xdr:from>
    <xdr:to>
      <xdr:col>6</xdr:col>
      <xdr:colOff>695325</xdr:colOff>
      <xdr:row>11</xdr:row>
      <xdr:rowOff>19050</xdr:rowOff>
    </xdr:to>
    <xdr:pic>
      <xdr:nvPicPr>
        <xdr:cNvPr id="18" name="Picture 20">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95650" y="161925"/>
          <a:ext cx="16002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514350</xdr:colOff>
      <xdr:row>14</xdr:row>
      <xdr:rowOff>85725</xdr:rowOff>
    </xdr:from>
    <xdr:to>
      <xdr:col>7</xdr:col>
      <xdr:colOff>381001</xdr:colOff>
      <xdr:row>51</xdr:row>
      <xdr:rowOff>114300</xdr:rowOff>
    </xdr:to>
    <xdr:sp macro="" textlink="">
      <xdr:nvSpPr>
        <xdr:cNvPr id="19" name="Text Box 21">
          <a:extLst>
            <a:ext uri="{FF2B5EF4-FFF2-40B4-BE49-F238E27FC236}">
              <a16:creationId xmlns:a16="http://schemas.microsoft.com/office/drawing/2014/main" id="{00000000-0008-0000-0000-000013000000}"/>
            </a:ext>
          </a:extLst>
        </xdr:cNvPr>
        <xdr:cNvSpPr txBox="1">
          <a:spLocks noChangeArrowheads="1"/>
        </xdr:cNvSpPr>
      </xdr:nvSpPr>
      <xdr:spPr bwMode="auto">
        <a:xfrm>
          <a:off x="914400" y="2352675"/>
          <a:ext cx="4629151" cy="601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22860" rIns="27432" bIns="0" anchor="t" upright="1"/>
        <a:lstStyle/>
        <a:p>
          <a:pPr algn="r" rtl="0">
            <a:defRPr sz="1000"/>
          </a:pPr>
          <a:endParaRPr lang="en-AU" sz="1100" b="0" i="0" u="none" strike="noStrike" baseline="0">
            <a:solidFill>
              <a:srgbClr val="FFFFFF"/>
            </a:solidFill>
            <a:latin typeface="Arial"/>
            <a:cs typeface="Arial"/>
          </a:endParaRPr>
        </a:p>
        <a:p>
          <a:pPr algn="r" rtl="0">
            <a:defRPr sz="1000"/>
          </a:pPr>
          <a:r>
            <a:rPr lang="en-AU" sz="2800" b="0" i="0" u="none" strike="noStrike" baseline="0">
              <a:solidFill>
                <a:srgbClr val="FFFFFF"/>
              </a:solidFill>
              <a:latin typeface="Arial"/>
              <a:cs typeface="Arial"/>
            </a:rPr>
            <a:t>Local Government</a:t>
          </a:r>
        </a:p>
        <a:p>
          <a:pPr algn="r" rtl="0">
            <a:defRPr sz="1000"/>
          </a:pPr>
          <a:r>
            <a:rPr lang="en-AU" sz="2800" b="0" i="0" u="none" strike="noStrike" baseline="0">
              <a:solidFill>
                <a:srgbClr val="FFFFFF"/>
              </a:solidFill>
              <a:latin typeface="Arial"/>
              <a:cs typeface="Arial"/>
            </a:rPr>
            <a:t>Model Financial Report 2023</a:t>
          </a: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endParaRPr lang="en-AU" sz="1100" b="0" i="0" u="none" strike="noStrike" baseline="0">
            <a:solidFill>
              <a:srgbClr val="FFFFFF"/>
            </a:solidFill>
            <a:latin typeface="Arial"/>
            <a:cs typeface="Arial"/>
          </a:endParaRPr>
        </a:p>
        <a:p>
          <a:pPr algn="r" rtl="0">
            <a:defRPr sz="1000"/>
          </a:pPr>
          <a:r>
            <a:rPr lang="en-AU" sz="1100" b="0" i="0" u="none" strike="noStrike" baseline="0">
              <a:solidFill>
                <a:srgbClr val="FFFFFF"/>
              </a:solidFill>
              <a:latin typeface="Arial"/>
              <a:cs typeface="Arial"/>
            </a:rPr>
            <a:t>Tasmanian Audit Office</a:t>
          </a:r>
        </a:p>
        <a:p>
          <a:pPr algn="r" rtl="0">
            <a:defRPr sz="1000"/>
          </a:pPr>
          <a:r>
            <a:rPr lang="en-AU" sz="1200" b="1" i="0" u="none" strike="noStrike" baseline="0">
              <a:solidFill>
                <a:srgbClr val="FFFFFF"/>
              </a:solidFill>
              <a:latin typeface="Arial"/>
              <a:cs typeface="Arial"/>
            </a:rPr>
            <a:t>	June 2023</a:t>
          </a:r>
          <a:endParaRPr lang="en-AU"/>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161925</xdr:rowOff>
    </xdr:from>
    <xdr:to>
      <xdr:col>4</xdr:col>
      <xdr:colOff>1133475</xdr:colOff>
      <xdr:row>6</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0" y="161925"/>
          <a:ext cx="6600825" cy="1009650"/>
        </a:xfrm>
        <a:prstGeom prst="rect">
          <a:avLst/>
        </a:prstGeom>
        <a:solidFill>
          <a:srgbClr val="FFFF00"/>
        </a:solidFill>
        <a:ln w="9525">
          <a:solidFill>
            <a:srgbClr val="000000"/>
          </a:solidFill>
          <a:miter lim="800000"/>
          <a:headEnd/>
          <a:tailEnd/>
        </a:ln>
      </xdr:spPr>
      <xdr:txBody>
        <a:bodyPr vertOverflow="clip" wrap="square" lIns="27432" tIns="27432" rIns="0" bIns="0" anchor="t" upright="1"/>
        <a:lstStyle/>
        <a:p>
          <a:pPr algn="l" rtl="0">
            <a:defRPr sz="1000"/>
          </a:pPr>
          <a:endParaRPr lang="en-AU" sz="1100" b="1" i="0" u="none" strike="noStrike" baseline="0">
            <a:solidFill>
              <a:srgbClr val="000000"/>
            </a:solidFill>
            <a:latin typeface="Arial"/>
            <a:cs typeface="Arial"/>
          </a:endParaRPr>
        </a:p>
        <a:p>
          <a:pPr algn="l" rtl="0">
            <a:defRPr sz="1000"/>
          </a:pPr>
          <a:r>
            <a:rPr lang="en-AU" sz="1100" b="1" i="0" u="none" strike="noStrike" baseline="0">
              <a:solidFill>
                <a:srgbClr val="000000"/>
              </a:solidFill>
              <a:latin typeface="Arial"/>
              <a:cs typeface="Arial"/>
            </a:rPr>
            <a:t> </a:t>
          </a:r>
          <a:r>
            <a:rPr lang="en-AU" sz="1600" b="1" i="0" u="none" strike="noStrike" baseline="0">
              <a:solidFill>
                <a:srgbClr val="000000"/>
              </a:solidFill>
              <a:latin typeface="Arial"/>
              <a:cs typeface="Arial"/>
            </a:rPr>
            <a:t>   Instructions:</a:t>
          </a:r>
          <a:endParaRPr lang="en-AU" sz="1600" b="0" i="0" u="none" strike="noStrike" baseline="0">
            <a:solidFill>
              <a:srgbClr val="000000"/>
            </a:solidFill>
            <a:latin typeface="Arial"/>
            <a:cs typeface="Arial"/>
          </a:endParaRPr>
        </a:p>
        <a:p>
          <a:pPr algn="l" rtl="0">
            <a:defRPr sz="1000"/>
          </a:pPr>
          <a:endParaRPr lang="en-AU" sz="1100" b="0" i="0" u="none" strike="noStrike" baseline="0">
            <a:solidFill>
              <a:srgbClr val="000000"/>
            </a:solidFill>
            <a:latin typeface="Arial"/>
            <a:cs typeface="Arial"/>
          </a:endParaRPr>
        </a:p>
        <a:p>
          <a:pPr algn="l" rtl="0">
            <a:defRPr sz="1000"/>
          </a:pPr>
          <a:r>
            <a:rPr lang="en-AU" sz="1100" b="1" i="0" u="none" strike="noStrike" baseline="0">
              <a:solidFill>
                <a:srgbClr val="000000"/>
              </a:solidFill>
              <a:latin typeface="Arial"/>
              <a:cs typeface="Arial"/>
            </a:rPr>
            <a:t>Type in information indicated into the cell provided and this will populate the relevant linked cells throughout the Financial Report. </a:t>
          </a:r>
          <a:endParaRPr lang="en-AU"/>
        </a:p>
      </xdr:txBody>
    </xdr:sp>
    <xdr:clientData/>
  </xdr:twoCellAnchor>
  <xdr:twoCellAnchor>
    <xdr:from>
      <xdr:col>5</xdr:col>
      <xdr:colOff>295275</xdr:colOff>
      <xdr:row>0</xdr:row>
      <xdr:rowOff>47625</xdr:rowOff>
    </xdr:from>
    <xdr:to>
      <xdr:col>7</xdr:col>
      <xdr:colOff>314325</xdr:colOff>
      <xdr:row>2</xdr:row>
      <xdr:rowOff>142875</xdr:rowOff>
    </xdr:to>
    <xdr:sp macro="" textlink="">
      <xdr:nvSpPr>
        <xdr:cNvPr id="1028" name="Rectangle 4">
          <a:hlinkClick xmlns:r="http://schemas.openxmlformats.org/officeDocument/2006/relationships" r:id="rId1"/>
          <a:extLst>
            <a:ext uri="{FF2B5EF4-FFF2-40B4-BE49-F238E27FC236}">
              <a16:creationId xmlns:a16="http://schemas.microsoft.com/office/drawing/2014/main" id="{00000000-0008-0000-0100-000004040000}"/>
            </a:ext>
          </a:extLst>
        </xdr:cNvPr>
        <xdr:cNvSpPr>
          <a:spLocks noChangeArrowheads="1"/>
        </xdr:cNvSpPr>
      </xdr:nvSpPr>
      <xdr:spPr bwMode="auto">
        <a:xfrm>
          <a:off x="6905625" y="47625"/>
          <a:ext cx="1390650" cy="45720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0</xdr:row>
      <xdr:rowOff>47625</xdr:rowOff>
    </xdr:from>
    <xdr:to>
      <xdr:col>12</xdr:col>
      <xdr:colOff>47625</xdr:colOff>
      <xdr:row>2</xdr:row>
      <xdr:rowOff>85725</xdr:rowOff>
    </xdr:to>
    <xdr:sp macro="" textlink="">
      <xdr:nvSpPr>
        <xdr:cNvPr id="12290" name="Rectangle 2">
          <a:hlinkClick xmlns:r="http://schemas.openxmlformats.org/officeDocument/2006/relationships" r:id="rId1"/>
          <a:extLst>
            <a:ext uri="{FF2B5EF4-FFF2-40B4-BE49-F238E27FC236}">
              <a16:creationId xmlns:a16="http://schemas.microsoft.com/office/drawing/2014/main" id="{00000000-0008-0000-0500-000002300000}"/>
            </a:ext>
          </a:extLst>
        </xdr:cNvPr>
        <xdr:cNvSpPr>
          <a:spLocks noChangeArrowheads="1"/>
        </xdr:cNvSpPr>
      </xdr:nvSpPr>
      <xdr:spPr bwMode="auto">
        <a:xfrm>
          <a:off x="9220200" y="47625"/>
          <a:ext cx="1390650" cy="45720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161925</xdr:colOff>
      <xdr:row>1</xdr:row>
      <xdr:rowOff>0</xdr:rowOff>
    </xdr:from>
    <xdr:to>
      <xdr:col>12</xdr:col>
      <xdr:colOff>180975</xdr:colOff>
      <xdr:row>2</xdr:row>
      <xdr:rowOff>0</xdr:rowOff>
    </xdr:to>
    <xdr:sp macro="" textlink="">
      <xdr:nvSpPr>
        <xdr:cNvPr id="8196" name="Rectangle 4">
          <a:hlinkClick xmlns:r="http://schemas.openxmlformats.org/officeDocument/2006/relationships" r:id="rId1"/>
          <a:extLst>
            <a:ext uri="{FF2B5EF4-FFF2-40B4-BE49-F238E27FC236}">
              <a16:creationId xmlns:a16="http://schemas.microsoft.com/office/drawing/2014/main" id="{00000000-0008-0000-0600-000004200000}"/>
            </a:ext>
          </a:extLst>
        </xdr:cNvPr>
        <xdr:cNvSpPr>
          <a:spLocks noChangeArrowheads="1"/>
        </xdr:cNvSpPr>
      </xdr:nvSpPr>
      <xdr:spPr bwMode="auto">
        <a:xfrm>
          <a:off x="9210675"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161925</xdr:colOff>
      <xdr:row>0</xdr:row>
      <xdr:rowOff>0</xdr:rowOff>
    </xdr:from>
    <xdr:to>
      <xdr:col>9</xdr:col>
      <xdr:colOff>180975</xdr:colOff>
      <xdr:row>1</xdr:row>
      <xdr:rowOff>200025</xdr:rowOff>
    </xdr:to>
    <xdr:sp macro="" textlink="">
      <xdr:nvSpPr>
        <xdr:cNvPr id="14338" name="Rectangle 2">
          <a:hlinkClick xmlns:r="http://schemas.openxmlformats.org/officeDocument/2006/relationships" r:id="rId1"/>
          <a:extLst>
            <a:ext uri="{FF2B5EF4-FFF2-40B4-BE49-F238E27FC236}">
              <a16:creationId xmlns:a16="http://schemas.microsoft.com/office/drawing/2014/main" id="{00000000-0008-0000-0700-000002380000}"/>
            </a:ext>
          </a:extLst>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171450</xdr:colOff>
      <xdr:row>0</xdr:row>
      <xdr:rowOff>0</xdr:rowOff>
    </xdr:from>
    <xdr:to>
      <xdr:col>9</xdr:col>
      <xdr:colOff>190500</xdr:colOff>
      <xdr:row>1</xdr:row>
      <xdr:rowOff>200025</xdr:rowOff>
    </xdr:to>
    <xdr:sp macro="" textlink="">
      <xdr:nvSpPr>
        <xdr:cNvPr id="15362" name="Rectangle 2">
          <a:hlinkClick xmlns:r="http://schemas.openxmlformats.org/officeDocument/2006/relationships" r:id="rId1"/>
          <a:extLst>
            <a:ext uri="{FF2B5EF4-FFF2-40B4-BE49-F238E27FC236}">
              <a16:creationId xmlns:a16="http://schemas.microsoft.com/office/drawing/2014/main" id="{00000000-0008-0000-0800-0000023C0000}"/>
            </a:ext>
          </a:extLst>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161925</xdr:colOff>
      <xdr:row>0</xdr:row>
      <xdr:rowOff>0</xdr:rowOff>
    </xdr:from>
    <xdr:to>
      <xdr:col>14</xdr:col>
      <xdr:colOff>180975</xdr:colOff>
      <xdr:row>1</xdr:row>
      <xdr:rowOff>200025</xdr:rowOff>
    </xdr:to>
    <xdr:sp macro="" textlink="">
      <xdr:nvSpPr>
        <xdr:cNvPr id="5126" name="Rectangle 6">
          <a:hlinkClick xmlns:r="http://schemas.openxmlformats.org/officeDocument/2006/relationships" r:id="rId1"/>
          <a:extLst>
            <a:ext uri="{FF2B5EF4-FFF2-40B4-BE49-F238E27FC236}">
              <a16:creationId xmlns:a16="http://schemas.microsoft.com/office/drawing/2014/main" id="{00000000-0008-0000-0900-000006140000}"/>
            </a:ext>
          </a:extLst>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102704</xdr:colOff>
      <xdr:row>0</xdr:row>
      <xdr:rowOff>41413</xdr:rowOff>
    </xdr:from>
    <xdr:to>
      <xdr:col>7</xdr:col>
      <xdr:colOff>1606826</xdr:colOff>
      <xdr:row>2</xdr:row>
      <xdr:rowOff>79513</xdr:rowOff>
    </xdr:to>
    <xdr:sp macro="" textlink="">
      <xdr:nvSpPr>
        <xdr:cNvPr id="13314" name="Rectangle 2">
          <a:hlinkClick xmlns:r="http://schemas.openxmlformats.org/officeDocument/2006/relationships" r:id="rId1"/>
          <a:extLst>
            <a:ext uri="{FF2B5EF4-FFF2-40B4-BE49-F238E27FC236}">
              <a16:creationId xmlns:a16="http://schemas.microsoft.com/office/drawing/2014/main" id="{00000000-0008-0000-0A00-000002340000}"/>
            </a:ext>
          </a:extLst>
        </xdr:cNvPr>
        <xdr:cNvSpPr>
          <a:spLocks noChangeArrowheads="1"/>
        </xdr:cNvSpPr>
      </xdr:nvSpPr>
      <xdr:spPr bwMode="auto">
        <a:xfrm>
          <a:off x="9271552" y="41413"/>
          <a:ext cx="1959665" cy="45223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704850</xdr:colOff>
      <xdr:row>0</xdr:row>
      <xdr:rowOff>0</xdr:rowOff>
    </xdr:from>
    <xdr:to>
      <xdr:col>7</xdr:col>
      <xdr:colOff>704850</xdr:colOff>
      <xdr:row>1</xdr:row>
      <xdr:rowOff>180975</xdr:rowOff>
    </xdr:to>
    <xdr:sp macro="" textlink="">
      <xdr:nvSpPr>
        <xdr:cNvPr id="10264" name="Rectangle 24">
          <a:hlinkClick xmlns:r="http://schemas.openxmlformats.org/officeDocument/2006/relationships" r:id="rId1"/>
          <a:extLst>
            <a:ext uri="{FF2B5EF4-FFF2-40B4-BE49-F238E27FC236}">
              <a16:creationId xmlns:a16="http://schemas.microsoft.com/office/drawing/2014/main" id="{00000000-0008-0000-0B00-000018280000}"/>
            </a:ext>
          </a:extLst>
        </xdr:cNvPr>
        <xdr:cNvSpPr>
          <a:spLocks noChangeArrowheads="1"/>
        </xdr:cNvSpPr>
      </xdr:nvSpPr>
      <xdr:spPr bwMode="auto">
        <a:xfrm>
          <a:off x="93535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treasury.tas.gov.au/state-grants-commission" TargetMode="External"/><Relationship Id="rId1" Type="http://schemas.openxmlformats.org/officeDocument/2006/relationships/printerSettings" Target="../printerSettings/printerSettings2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www.audit.tas.gov.au/wp-content/uploads/AASB-124-Related-Party-Disclosures-Your-Questions-Answered.docx" TargetMode="External"/></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audit.tas.gov.au/wp-content/uploads/Guidance-revised-to-local-government-councils-on-calculating-underlying-result.pdf" TargetMode="External"/><Relationship Id="rId1" Type="http://schemas.openxmlformats.org/officeDocument/2006/relationships/hyperlink" Target="https://www.legislation.tas.gov.au/view/html/inforce/current/sr-2014-036?query=((PrintType%3D%22act.reprint%22+AND+Amending%3C%3E%22pure%22+AND+PitValid%3D%40pointInTime(20230420000000))+OR+(PrintType%3D%22act.reprint%22+AND+Amending%3D%22pure%22+AND+PitValid%3D%40pointInTime(20230420000000))+OR+(PrintType%3D%22reprint%22+AND+Amending%3C%3E%22pure%22+AND+PitValid%3D%40pointInTime(20230420000000))+OR+(PrintType%3D%22reprint%22+AND+Amending%3D%22pure%22+AND+PitValid%3D%40pointInTime(20230420000000)))+AND+Title%3D(%22local%22+AND+%22government%22+AND+%22order%22+AND+%222014%22)&amp;dQuery=Document+Types%3D%22%3Cspan+class%3D%27dq-highlight%27%3EActs%3C%2Fspan%3E%2C+%3Cspan+class%3D%27dq-highlight%27%3EAmending+Acts%3C%2Fspan%3E%2C+%3Cspan+class%3D%27dq-highlight%27%3ESRs%3C%2Fspan%3E%2C+%3Cspan+class%3D%27dq-highlight%27%3EAmending+SRs%3C%2Fspan%3E%22%2C+Search+In%3D%22%3Cspan+class%3D%27dq-highlight%27%3ETitle%3C%2Fspan%3E%22%2C+All+Words%3D%22%3Cspan+class%3D%27dq-highlight%27%3Elocal+government+order+2014%3C%2Fspan%3E%22%2C+Point+In+Time%3D%22%3Cspan+class%3D%27dq-highlight%27%3E20%2F04%2F2023%3C%2Fspan%3E%22"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mailto:admin@audit.tas.gov.au" TargetMode="External"/><Relationship Id="rId1" Type="http://schemas.openxmlformats.org/officeDocument/2006/relationships/printerSettings" Target="../printerSettings/printerSettings41.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mailto:admin@audit.tas.gov.a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gislation.tas.gov.au/view/html/inforce/current/sr-2014-036?query=((PrintType%3D%22act.reprint%22+AND+Amending%3C%3E%22pure%22+AND+PitValid%3D%40pointInTime(20230420000000))+OR+(PrintType%3D%22act.reprint%22+AND+Amending%3D%22pure%22+AND+PitValid%3D%40pointInTime(20230420000000))+OR+(PrintType%3D%22reprint%22+AND+Amending%3C%3E%22pure%22+AND+PitValid%3D%40pointInTime(20230420000000))+OR+(PrintType%3D%22reprint%22+AND+Amending%3D%22pure%22+AND+PitValid%3D%40pointInTime(20230420000000)))+AND+Title%3D(%22local%22+AND+%22government%22+AND+%22order%22+AND+%222014%22)&amp;dQuery=Document+Types%3D%22%3Cspan+class%3D%27dq-highlight%27%3EActs%3C%2Fspan%3E%2C+%3Cspan+class%3D%27dq-highlight%27%3EAmending+Acts%3C%2Fspan%3E%2C+%3Cspan+class%3D%27dq-highlight%27%3ESRs%3C%2Fspan%3E%2C+%3Cspan+class%3D%27dq-highlight%27%3EAmending+SRs%3C%2Fspan%3E%22%2C+Search+In%3D%22%3Cspan+class%3D%27dq-highlight%27%3ETitle%3C%2Fspan%3E%22%2C+All+Words%3D%22%3Cspan+class%3D%27dq-highlight%27%3Elocal+government+order+2014%3C%2Fspan%3E%22%2C+Point+In+Time%3D%22%3Cspan+class%3D%27dq-highlight%27%3E20%2F04%2F2023%3C%2Fspan%3E%22" TargetMode="External"/><Relationship Id="rId2" Type="http://schemas.openxmlformats.org/officeDocument/2006/relationships/hyperlink" Target="https://www.audit.tas.gov.au/wp-content/uploads/Guidance-revised-to-local-government-councils-on-calculating-underlying-result.pdf" TargetMode="External"/><Relationship Id="rId1" Type="http://schemas.openxmlformats.org/officeDocument/2006/relationships/hyperlink" Target="https://www.audit.tas.gov.au/resources/" TargetMode="External"/><Relationship Id="rId4"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audit.tas.gov.au/wp-content/uploads/Financial-Statements-submission-checklist-for-preparers-010718.docx" TargetMode="External"/><Relationship Id="rId2" Type="http://schemas.openxmlformats.org/officeDocument/2006/relationships/hyperlink" Target="https://www.audit.tas.gov.au/wp-content/uploads/MANAGEMENT-CERTIFICATION-TO-BE-PROVIDED-BY-THOSE-RESPONSIBLE-FOR-FINANCIAL-REPORTING-AT-THE-TIME-OF-SUBMISSION-OF-FINANCIAL-STATEMENTS.docx" TargetMode="External"/><Relationship Id="rId1" Type="http://schemas.openxmlformats.org/officeDocument/2006/relationships/hyperlink" Target="https://www.audit.tas.gov.au/wp-content/uploads/MANAGEMENT-CERTIFICATION-TO-BE-PROVIDED-BY-THOSE-RESPONSIBLE-FOR-FINANCIAL-REPORTING-AT-THE-TIME-OF-SUBMISSION-OF-FINANCIAL-STATEMENTS.pdf" TargetMode="External"/><Relationship Id="rId4" Type="http://schemas.openxmlformats.org/officeDocument/2006/relationships/printerSettings" Target="../printerSettings/printerSettings4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9"/>
  <sheetViews>
    <sheetView showGridLines="0" tabSelected="1" view="pageBreakPreview" zoomScale="85" zoomScaleNormal="115" zoomScaleSheetLayoutView="85" workbookViewId="0">
      <selection activeCell="A6" sqref="A6"/>
    </sheetView>
  </sheetViews>
  <sheetFormatPr defaultColWidth="9" defaultRowHeight="12.75" x14ac:dyDescent="0.2"/>
  <cols>
    <col min="1" max="2" width="2.625" style="1699" customWidth="1"/>
    <col min="3" max="5" width="12.625" style="1699" customWidth="1"/>
    <col min="6" max="6" width="12" style="1699" customWidth="1"/>
    <col min="7" max="8" width="12.625" style="1699" customWidth="1"/>
    <col min="9" max="10" width="2.625" style="1699" customWidth="1"/>
    <col min="11" max="16384" width="9" style="1699"/>
  </cols>
  <sheetData>
    <row r="1" spans="1:10" x14ac:dyDescent="0.2">
      <c r="A1" s="1696"/>
      <c r="B1" s="1697"/>
      <c r="C1" s="1697"/>
      <c r="D1" s="1697"/>
      <c r="E1" s="1697"/>
      <c r="F1" s="1697"/>
      <c r="G1" s="1697"/>
      <c r="H1" s="1697"/>
      <c r="I1" s="1697"/>
      <c r="J1" s="1698"/>
    </row>
    <row r="2" spans="1:10" x14ac:dyDescent="0.2">
      <c r="A2" s="1700"/>
      <c r="J2" s="1701"/>
    </row>
    <row r="3" spans="1:10" x14ac:dyDescent="0.2">
      <c r="A3" s="1700"/>
      <c r="J3" s="1701"/>
    </row>
    <row r="4" spans="1:10" x14ac:dyDescent="0.2">
      <c r="A4" s="1700"/>
      <c r="J4" s="1701"/>
    </row>
    <row r="5" spans="1:10" x14ac:dyDescent="0.2">
      <c r="A5" s="1700"/>
      <c r="J5" s="1701"/>
    </row>
    <row r="6" spans="1:10" x14ac:dyDescent="0.2">
      <c r="A6" s="1700"/>
      <c r="J6" s="1701"/>
    </row>
    <row r="7" spans="1:10" x14ac:dyDescent="0.2">
      <c r="A7" s="1700"/>
      <c r="J7" s="1701"/>
    </row>
    <row r="8" spans="1:10" x14ac:dyDescent="0.2">
      <c r="A8" s="1700"/>
      <c r="J8" s="1701"/>
    </row>
    <row r="9" spans="1:10" x14ac:dyDescent="0.2">
      <c r="A9" s="1700"/>
      <c r="J9" s="1701"/>
    </row>
    <row r="10" spans="1:10" x14ac:dyDescent="0.2">
      <c r="A10" s="1700"/>
      <c r="J10" s="1701"/>
    </row>
    <row r="11" spans="1:10" x14ac:dyDescent="0.2">
      <c r="A11" s="1700"/>
      <c r="J11" s="1701"/>
    </row>
    <row r="12" spans="1:10" x14ac:dyDescent="0.2">
      <c r="A12" s="1700"/>
      <c r="J12" s="1701"/>
    </row>
    <row r="13" spans="1:10" x14ac:dyDescent="0.2">
      <c r="A13" s="1700"/>
      <c r="J13" s="1701"/>
    </row>
    <row r="14" spans="1:10" x14ac:dyDescent="0.2">
      <c r="A14" s="1700"/>
      <c r="J14" s="1701"/>
    </row>
    <row r="15" spans="1:10" x14ac:dyDescent="0.2">
      <c r="A15" s="1700"/>
      <c r="J15" s="1701"/>
    </row>
    <row r="16" spans="1:10" x14ac:dyDescent="0.2">
      <c r="A16" s="1700"/>
      <c r="J16" s="1701"/>
    </row>
    <row r="17" spans="1:10" x14ac:dyDescent="0.2">
      <c r="A17" s="1700"/>
      <c r="J17" s="1701"/>
    </row>
    <row r="18" spans="1:10" x14ac:dyDescent="0.2">
      <c r="A18" s="1700"/>
      <c r="B18" s="1702"/>
      <c r="C18" s="1702"/>
      <c r="D18" s="1702"/>
      <c r="J18" s="1701"/>
    </row>
    <row r="19" spans="1:10" x14ac:dyDescent="0.2">
      <c r="A19" s="1700"/>
      <c r="B19" s="1702"/>
      <c r="C19" s="1702"/>
      <c r="D19" s="1702"/>
      <c r="J19" s="1701"/>
    </row>
    <row r="20" spans="1:10" x14ac:dyDescent="0.2">
      <c r="A20" s="1700"/>
      <c r="B20" s="1702"/>
      <c r="D20" s="1702"/>
      <c r="J20" s="1701"/>
    </row>
    <row r="21" spans="1:10" x14ac:dyDescent="0.2">
      <c r="A21" s="1700"/>
      <c r="B21" s="1702"/>
      <c r="C21" s="1702"/>
      <c r="D21" s="1702"/>
      <c r="J21" s="1701"/>
    </row>
    <row r="22" spans="1:10" x14ac:dyDescent="0.2">
      <c r="A22" s="1700"/>
      <c r="B22" s="1702"/>
      <c r="C22" s="1702"/>
      <c r="D22" s="1702"/>
      <c r="J22" s="1701"/>
    </row>
    <row r="23" spans="1:10" x14ac:dyDescent="0.2">
      <c r="A23" s="1700"/>
      <c r="B23" s="1702"/>
      <c r="C23" s="1702"/>
      <c r="D23" s="1702"/>
      <c r="J23" s="1701"/>
    </row>
    <row r="24" spans="1:10" x14ac:dyDescent="0.2">
      <c r="A24" s="1700"/>
      <c r="J24" s="1701"/>
    </row>
    <row r="25" spans="1:10" x14ac:dyDescent="0.2">
      <c r="A25" s="1700"/>
      <c r="J25" s="1701"/>
    </row>
    <row r="26" spans="1:10" x14ac:dyDescent="0.2">
      <c r="A26" s="1700"/>
      <c r="J26" s="1701"/>
    </row>
    <row r="27" spans="1:10" x14ac:dyDescent="0.2">
      <c r="A27" s="1700"/>
      <c r="J27" s="1701"/>
    </row>
    <row r="28" spans="1:10" x14ac:dyDescent="0.2">
      <c r="A28" s="1700"/>
      <c r="J28" s="1701"/>
    </row>
    <row r="29" spans="1:10" x14ac:dyDescent="0.2">
      <c r="A29" s="1700"/>
      <c r="J29" s="1701"/>
    </row>
    <row r="30" spans="1:10" x14ac:dyDescent="0.2">
      <c r="A30" s="1700"/>
      <c r="J30" s="1701"/>
    </row>
    <row r="31" spans="1:10" x14ac:dyDescent="0.2">
      <c r="A31" s="1700"/>
      <c r="J31" s="1701"/>
    </row>
    <row r="32" spans="1:10" x14ac:dyDescent="0.2">
      <c r="A32" s="1700"/>
      <c r="J32" s="1701"/>
    </row>
    <row r="33" spans="1:10" x14ac:dyDescent="0.2">
      <c r="A33" s="1700"/>
      <c r="J33" s="1701"/>
    </row>
    <row r="34" spans="1:10" x14ac:dyDescent="0.2">
      <c r="A34" s="1700"/>
      <c r="J34" s="1701"/>
    </row>
    <row r="35" spans="1:10" x14ac:dyDescent="0.2">
      <c r="A35" s="1700"/>
      <c r="J35" s="1701"/>
    </row>
    <row r="36" spans="1:10" x14ac:dyDescent="0.2">
      <c r="A36" s="1700"/>
      <c r="J36" s="1701"/>
    </row>
    <row r="37" spans="1:10" x14ac:dyDescent="0.2">
      <c r="A37" s="1700"/>
      <c r="J37" s="1701"/>
    </row>
    <row r="38" spans="1:10" x14ac:dyDescent="0.2">
      <c r="A38" s="1700"/>
      <c r="J38" s="1701"/>
    </row>
    <row r="39" spans="1:10" x14ac:dyDescent="0.2">
      <c r="A39" s="1700"/>
      <c r="J39" s="1701"/>
    </row>
    <row r="40" spans="1:10" x14ac:dyDescent="0.2">
      <c r="A40" s="1700"/>
      <c r="J40" s="1701"/>
    </row>
    <row r="41" spans="1:10" x14ac:dyDescent="0.2">
      <c r="A41" s="1700"/>
      <c r="J41" s="1701"/>
    </row>
    <row r="42" spans="1:10" x14ac:dyDescent="0.2">
      <c r="A42" s="1700"/>
      <c r="J42" s="1701"/>
    </row>
    <row r="43" spans="1:10" x14ac:dyDescent="0.2">
      <c r="A43" s="1700"/>
      <c r="J43" s="1701"/>
    </row>
    <row r="44" spans="1:10" x14ac:dyDescent="0.2">
      <c r="A44" s="1700"/>
      <c r="J44" s="1701"/>
    </row>
    <row r="45" spans="1:10" x14ac:dyDescent="0.2">
      <c r="A45" s="1700"/>
      <c r="J45" s="1701"/>
    </row>
    <row r="46" spans="1:10" x14ac:dyDescent="0.2">
      <c r="A46" s="1700"/>
      <c r="J46" s="1701"/>
    </row>
    <row r="47" spans="1:10" x14ac:dyDescent="0.2">
      <c r="A47" s="1700"/>
      <c r="J47" s="1701"/>
    </row>
    <row r="48" spans="1:10" x14ac:dyDescent="0.2">
      <c r="A48" s="1700"/>
      <c r="J48" s="1701"/>
    </row>
    <row r="49" spans="1:10" x14ac:dyDescent="0.2">
      <c r="A49" s="1700"/>
      <c r="J49" s="1701"/>
    </row>
    <row r="50" spans="1:10" x14ac:dyDescent="0.2">
      <c r="A50" s="1700"/>
      <c r="J50" s="1701"/>
    </row>
    <row r="51" spans="1:10" x14ac:dyDescent="0.2">
      <c r="A51" s="1700"/>
      <c r="J51" s="1701"/>
    </row>
    <row r="52" spans="1:10" x14ac:dyDescent="0.2">
      <c r="A52" s="1700"/>
      <c r="J52" s="1701"/>
    </row>
    <row r="53" spans="1:10" x14ac:dyDescent="0.2">
      <c r="A53" s="1700"/>
      <c r="J53" s="1701"/>
    </row>
    <row r="54" spans="1:10" x14ac:dyDescent="0.2">
      <c r="A54" s="1700"/>
      <c r="J54" s="1701"/>
    </row>
    <row r="55" spans="1:10" x14ac:dyDescent="0.2">
      <c r="A55" s="1700"/>
      <c r="J55" s="1701"/>
    </row>
    <row r="56" spans="1:10" x14ac:dyDescent="0.2">
      <c r="A56" s="1700"/>
      <c r="J56" s="1701"/>
    </row>
    <row r="57" spans="1:10" x14ac:dyDescent="0.2">
      <c r="A57" s="1700"/>
      <c r="J57" s="1701"/>
    </row>
    <row r="58" spans="1:10" x14ac:dyDescent="0.2">
      <c r="A58" s="1700"/>
      <c r="J58" s="1701"/>
    </row>
    <row r="59" spans="1:10" x14ac:dyDescent="0.2">
      <c r="A59" s="1703"/>
      <c r="B59" s="1704"/>
      <c r="C59" s="1704"/>
      <c r="D59" s="1704"/>
      <c r="E59" s="1704"/>
      <c r="F59" s="1704"/>
      <c r="G59" s="1704"/>
      <c r="H59" s="1704"/>
      <c r="I59" s="1704"/>
      <c r="J59" s="1705"/>
    </row>
  </sheetData>
  <printOptions horizontalCentered="1" verticalCentered="1"/>
  <pageMargins left="0.39370078740157483" right="0.39370078740157483" top="0.39370078740157483" bottom="0.3937007874015748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92D050"/>
  </sheetPr>
  <dimension ref="A1:L95"/>
  <sheetViews>
    <sheetView showGridLines="0" view="pageBreakPreview" zoomScaleNormal="115" zoomScaleSheetLayoutView="100" workbookViewId="0">
      <pane xSplit="2" ySplit="3" topLeftCell="D4" activePane="bottomRight" state="frozen"/>
      <selection activeCell="A6" sqref="A6"/>
      <selection pane="topRight" activeCell="A6" sqref="A6"/>
      <selection pane="bottomLeft" activeCell="A6" sqref="A6"/>
      <selection pane="bottomRight" activeCell="A6" sqref="A6"/>
    </sheetView>
  </sheetViews>
  <sheetFormatPr defaultColWidth="6" defaultRowHeight="12.75" x14ac:dyDescent="0.2"/>
  <cols>
    <col min="1" max="1" width="12" style="89" customWidth="1"/>
    <col min="2" max="2" width="9.625" style="89" customWidth="1"/>
    <col min="3" max="3" width="1.625" style="87" hidden="1" customWidth="1"/>
    <col min="4" max="4" width="8.875" style="87" customWidth="1"/>
    <col min="5" max="5" width="79.5" style="87" customWidth="1"/>
    <col min="6" max="6" width="10.375" style="89" customWidth="1"/>
    <col min="7" max="7" width="6" style="87"/>
    <col min="8" max="8" width="61.375" style="87" customWidth="1"/>
    <col min="9" max="16384" width="6" style="87"/>
  </cols>
  <sheetData>
    <row r="1" spans="1:6" s="89" customFormat="1" ht="16.5" customHeight="1" x14ac:dyDescent="0.2">
      <c r="A1" s="2043" t="str">
        <f>IF('Merge Details_Printing instr'!$B$11="Insert details here",'Merge Details_Printing instr'!$A$11,'Merge Details_Printing instr'!$B$11)</f>
        <v>Council Name</v>
      </c>
      <c r="B1" s="2043"/>
      <c r="C1" s="2043"/>
      <c r="D1" s="2043"/>
      <c r="E1" s="2043"/>
      <c r="F1" s="2043"/>
    </row>
    <row r="2" spans="1:6" s="89" customFormat="1" ht="16.5" customHeight="1" x14ac:dyDescent="0.2">
      <c r="A2" s="2044" t="s">
        <v>314</v>
      </c>
      <c r="B2" s="2044"/>
      <c r="C2" s="2044"/>
      <c r="D2" s="2044"/>
      <c r="E2" s="2044"/>
      <c r="F2" s="2044"/>
    </row>
    <row r="3" spans="1:6" s="89" customFormat="1" ht="16.5" customHeight="1" x14ac:dyDescent="0.2">
      <c r="A3" s="2044" t="s">
        <v>75</v>
      </c>
      <c r="B3" s="2044"/>
      <c r="C3" s="2044"/>
      <c r="D3" s="2044"/>
      <c r="E3" s="2044"/>
      <c r="F3" s="2044"/>
    </row>
    <row r="4" spans="1:6" s="89" customFormat="1" ht="15" customHeight="1" x14ac:dyDescent="0.2">
      <c r="A4" s="2045" t="s">
        <v>1530</v>
      </c>
      <c r="B4" s="2045" t="s">
        <v>300</v>
      </c>
      <c r="C4" s="820"/>
      <c r="D4" s="2046" t="s">
        <v>588</v>
      </c>
      <c r="E4" s="2046"/>
      <c r="F4" s="2047" t="s">
        <v>589</v>
      </c>
    </row>
    <row r="5" spans="1:6" s="89" customFormat="1" ht="20.25" customHeight="1" x14ac:dyDescent="0.2">
      <c r="A5" s="2045"/>
      <c r="B5" s="2045"/>
      <c r="C5" s="820"/>
      <c r="D5" s="2046"/>
      <c r="E5" s="2046"/>
      <c r="F5" s="2048"/>
    </row>
    <row r="6" spans="1:6" s="51" customFormat="1" ht="6" hidden="1" customHeight="1" x14ac:dyDescent="0.2">
      <c r="A6" s="811"/>
      <c r="B6" s="811"/>
      <c r="C6" s="812"/>
      <c r="D6" s="812"/>
      <c r="E6" s="812"/>
      <c r="F6" s="812"/>
    </row>
    <row r="7" spans="1:6" s="51" customFormat="1" ht="16.5" customHeight="1" x14ac:dyDescent="0.2">
      <c r="A7" s="813"/>
      <c r="B7" s="813"/>
      <c r="C7" s="812"/>
      <c r="D7" s="2042" t="s">
        <v>79</v>
      </c>
      <c r="E7" s="2042"/>
      <c r="F7" s="814"/>
    </row>
    <row r="8" spans="1:6" s="1138" customFormat="1" ht="16.5" customHeight="1" x14ac:dyDescent="0.2">
      <c r="A8" s="813"/>
      <c r="B8" s="813"/>
      <c r="C8" s="1135"/>
      <c r="D8" s="1136" t="s">
        <v>220</v>
      </c>
      <c r="E8" s="1136" t="s">
        <v>1369</v>
      </c>
      <c r="F8" s="814"/>
    </row>
    <row r="9" spans="1:6" s="840" customFormat="1" ht="16.5" customHeight="1" x14ac:dyDescent="0.2">
      <c r="A9" s="813">
        <v>101</v>
      </c>
      <c r="B9" s="813"/>
      <c r="C9" s="836"/>
      <c r="D9" s="1151">
        <v>1.1000000000000001</v>
      </c>
      <c r="E9" s="837" t="s">
        <v>1164</v>
      </c>
      <c r="F9" s="814">
        <v>7</v>
      </c>
    </row>
    <row r="10" spans="1:6" s="840" customFormat="1" ht="16.5" customHeight="1" x14ac:dyDescent="0.2">
      <c r="A10" s="813">
        <v>101</v>
      </c>
      <c r="B10" s="813"/>
      <c r="C10" s="836"/>
      <c r="D10" s="1151">
        <v>1.2</v>
      </c>
      <c r="E10" s="837" t="s">
        <v>4</v>
      </c>
      <c r="F10" s="814">
        <v>7</v>
      </c>
    </row>
    <row r="11" spans="1:6" s="840" customFormat="1" ht="16.5" customHeight="1" x14ac:dyDescent="0.2">
      <c r="A11" s="813">
        <v>101</v>
      </c>
      <c r="B11" s="813"/>
      <c r="C11" s="836"/>
      <c r="D11" s="1151">
        <v>1.3</v>
      </c>
      <c r="E11" s="837" t="s">
        <v>1165</v>
      </c>
      <c r="F11" s="814">
        <v>7</v>
      </c>
    </row>
    <row r="12" spans="1:6" s="1746" customFormat="1" ht="16.5" customHeight="1" x14ac:dyDescent="0.2">
      <c r="A12" s="813"/>
      <c r="B12" s="813"/>
      <c r="C12" s="1678"/>
      <c r="D12" s="1151">
        <v>1.4</v>
      </c>
      <c r="E12" s="837" t="s">
        <v>737</v>
      </c>
      <c r="F12" s="814">
        <v>8</v>
      </c>
    </row>
    <row r="13" spans="1:6" s="1746" customFormat="1" ht="16.5" customHeight="1" x14ac:dyDescent="0.2">
      <c r="A13" s="813">
        <v>1052</v>
      </c>
      <c r="B13" s="813"/>
      <c r="C13" s="1678"/>
      <c r="D13" s="1151">
        <v>1.5</v>
      </c>
      <c r="E13" s="812" t="s">
        <v>7</v>
      </c>
      <c r="F13" s="814">
        <v>8</v>
      </c>
    </row>
    <row r="14" spans="1:6" s="1138" customFormat="1" ht="16.5" customHeight="1" x14ac:dyDescent="0.2">
      <c r="A14" s="813"/>
      <c r="B14" s="813"/>
      <c r="C14" s="1135"/>
      <c r="D14" s="1136" t="s">
        <v>221</v>
      </c>
      <c r="E14" s="1136" t="s">
        <v>616</v>
      </c>
      <c r="F14" s="815"/>
    </row>
    <row r="15" spans="1:6" s="51" customFormat="1" ht="16.5" customHeight="1" x14ac:dyDescent="0.2">
      <c r="A15" s="1762" t="s">
        <v>1790</v>
      </c>
      <c r="B15" s="813"/>
      <c r="C15" s="812"/>
      <c r="D15" s="1150">
        <v>2.1</v>
      </c>
      <c r="E15" s="812" t="s">
        <v>269</v>
      </c>
      <c r="F15" s="815">
        <v>11</v>
      </c>
    </row>
    <row r="16" spans="1:6" s="51" customFormat="1" ht="16.5" customHeight="1" x14ac:dyDescent="0.2">
      <c r="A16" s="1762" t="s">
        <v>1790</v>
      </c>
      <c r="B16" s="813"/>
      <c r="C16" s="812"/>
      <c r="D16" s="1150">
        <v>2.2000000000000002</v>
      </c>
      <c r="E16" s="812" t="s">
        <v>72</v>
      </c>
      <c r="F16" s="815">
        <v>11</v>
      </c>
    </row>
    <row r="17" spans="1:6" s="51" customFormat="1" ht="16.5" customHeight="1" x14ac:dyDescent="0.2">
      <c r="A17" s="1762" t="s">
        <v>1790</v>
      </c>
      <c r="B17" s="813"/>
      <c r="C17" s="812"/>
      <c r="D17" s="1150">
        <v>2.2999999999999998</v>
      </c>
      <c r="E17" s="812" t="s">
        <v>270</v>
      </c>
      <c r="F17" s="815">
        <v>11</v>
      </c>
    </row>
    <row r="18" spans="1:6" s="51" customFormat="1" ht="16.5" customHeight="1" x14ac:dyDescent="0.2">
      <c r="A18" s="1762" t="s">
        <v>1790</v>
      </c>
      <c r="B18" s="813"/>
      <c r="C18" s="812"/>
      <c r="D18" s="1150">
        <v>2.4</v>
      </c>
      <c r="E18" s="812" t="s">
        <v>638</v>
      </c>
      <c r="F18" s="815">
        <v>12</v>
      </c>
    </row>
    <row r="19" spans="1:6" s="51" customFormat="1" ht="16.5" customHeight="1" x14ac:dyDescent="0.2">
      <c r="A19" s="1762" t="s">
        <v>1790</v>
      </c>
      <c r="B19" s="813"/>
      <c r="C19" s="812"/>
      <c r="D19" s="1150">
        <v>2.5</v>
      </c>
      <c r="E19" s="812" t="s">
        <v>610</v>
      </c>
      <c r="F19" s="815">
        <v>13</v>
      </c>
    </row>
    <row r="20" spans="1:6" s="51" customFormat="1" ht="16.5" customHeight="1" x14ac:dyDescent="0.2">
      <c r="A20" s="1762" t="s">
        <v>1790</v>
      </c>
      <c r="B20" s="813"/>
      <c r="C20" s="812"/>
      <c r="D20" s="1150">
        <v>2.6</v>
      </c>
      <c r="E20" s="812" t="s">
        <v>798</v>
      </c>
      <c r="F20" s="815">
        <v>13</v>
      </c>
    </row>
    <row r="21" spans="1:6" s="51" customFormat="1" ht="16.5" customHeight="1" x14ac:dyDescent="0.2">
      <c r="A21" s="1762" t="s">
        <v>1790</v>
      </c>
      <c r="B21" s="811"/>
      <c r="C21" s="812"/>
      <c r="D21" s="1150">
        <v>2.7</v>
      </c>
      <c r="E21" s="812" t="s">
        <v>225</v>
      </c>
      <c r="F21" s="815">
        <v>14</v>
      </c>
    </row>
    <row r="22" spans="1:6" s="51" customFormat="1" ht="16.5" customHeight="1" x14ac:dyDescent="0.2">
      <c r="A22" s="816">
        <v>101</v>
      </c>
      <c r="B22" s="811"/>
      <c r="C22" s="812"/>
      <c r="D22" s="1150">
        <v>2.8</v>
      </c>
      <c r="E22" s="1318" t="s">
        <v>0</v>
      </c>
      <c r="F22" s="815">
        <v>14</v>
      </c>
    </row>
    <row r="23" spans="1:6" s="51" customFormat="1" ht="16.5" customHeight="1" x14ac:dyDescent="0.2">
      <c r="A23" s="816">
        <v>101</v>
      </c>
      <c r="B23" s="813"/>
      <c r="C23" s="812"/>
      <c r="D23" s="1150">
        <v>2.9</v>
      </c>
      <c r="E23" s="812" t="s">
        <v>115</v>
      </c>
      <c r="F23" s="815">
        <v>14</v>
      </c>
    </row>
    <row r="24" spans="1:6" s="1138" customFormat="1" ht="16.5" customHeight="1" x14ac:dyDescent="0.2">
      <c r="A24" s="816"/>
      <c r="B24" s="813"/>
      <c r="C24" s="1135"/>
      <c r="D24" s="1136" t="s">
        <v>222</v>
      </c>
      <c r="E24" s="1136" t="s">
        <v>604</v>
      </c>
      <c r="F24" s="815"/>
    </row>
    <row r="25" spans="1:6" s="51" customFormat="1" ht="16.5" customHeight="1" x14ac:dyDescent="0.2">
      <c r="A25" s="816">
        <v>101</v>
      </c>
      <c r="B25" s="813"/>
      <c r="C25" s="812"/>
      <c r="D25" s="1150">
        <v>3.1</v>
      </c>
      <c r="E25" s="812" t="s">
        <v>112</v>
      </c>
      <c r="F25" s="815">
        <v>15</v>
      </c>
    </row>
    <row r="26" spans="1:6" s="51" customFormat="1" ht="16.5" customHeight="1" x14ac:dyDescent="0.2">
      <c r="A26" s="816">
        <v>101</v>
      </c>
      <c r="B26" s="813"/>
      <c r="C26" s="812"/>
      <c r="D26" s="1150">
        <v>3.2</v>
      </c>
      <c r="E26" s="812" t="s">
        <v>82</v>
      </c>
      <c r="F26" s="815">
        <v>15</v>
      </c>
    </row>
    <row r="27" spans="1:6" s="51" customFormat="1" ht="16.5" customHeight="1" x14ac:dyDescent="0.2">
      <c r="A27" s="816">
        <v>101</v>
      </c>
      <c r="B27" s="813"/>
      <c r="C27" s="812"/>
      <c r="D27" s="1150">
        <v>3.3</v>
      </c>
      <c r="E27" s="812" t="s">
        <v>759</v>
      </c>
      <c r="F27" s="815">
        <v>15</v>
      </c>
    </row>
    <row r="28" spans="1:6" s="51" customFormat="1" ht="16.5" customHeight="1" x14ac:dyDescent="0.2">
      <c r="A28" s="816">
        <v>101</v>
      </c>
      <c r="B28" s="813"/>
      <c r="C28" s="812"/>
      <c r="D28" s="1150">
        <v>3.4</v>
      </c>
      <c r="E28" s="812" t="s">
        <v>80</v>
      </c>
      <c r="F28" s="815">
        <v>16</v>
      </c>
    </row>
    <row r="29" spans="1:6" s="51" customFormat="1" ht="16.5" customHeight="1" x14ac:dyDescent="0.2">
      <c r="A29" s="813">
        <v>101</v>
      </c>
      <c r="B29" s="813"/>
      <c r="C29" s="812"/>
      <c r="D29" s="1150">
        <v>3.5</v>
      </c>
      <c r="E29" s="812" t="s">
        <v>186</v>
      </c>
      <c r="F29" s="815">
        <v>17</v>
      </c>
    </row>
    <row r="30" spans="1:6" s="51" customFormat="1" ht="16.5" customHeight="1" x14ac:dyDescent="0.2">
      <c r="A30" s="813">
        <v>101</v>
      </c>
      <c r="B30" s="813"/>
      <c r="C30" s="812"/>
      <c r="D30" s="1150">
        <v>3.6</v>
      </c>
      <c r="E30" s="812" t="s">
        <v>593</v>
      </c>
      <c r="F30" s="815">
        <v>18</v>
      </c>
    </row>
    <row r="31" spans="1:6" s="1138" customFormat="1" ht="16.5" customHeight="1" x14ac:dyDescent="0.2">
      <c r="A31" s="813"/>
      <c r="B31" s="813"/>
      <c r="C31" s="1135"/>
      <c r="D31" s="1706" t="s">
        <v>486</v>
      </c>
      <c r="E31" s="1706" t="s">
        <v>1370</v>
      </c>
      <c r="F31" s="815"/>
    </row>
    <row r="32" spans="1:6" s="51" customFormat="1" ht="16.5" customHeight="1" x14ac:dyDescent="0.2">
      <c r="A32" s="813">
        <v>101</v>
      </c>
      <c r="B32" s="813"/>
      <c r="C32" s="812"/>
      <c r="D32" s="1150">
        <v>4.0999999999999996</v>
      </c>
      <c r="E32" s="1678" t="s">
        <v>44</v>
      </c>
      <c r="F32" s="815">
        <v>18</v>
      </c>
    </row>
    <row r="33" spans="1:8" s="51" customFormat="1" ht="16.5" customHeight="1" x14ac:dyDescent="0.2">
      <c r="A33" s="813">
        <v>101</v>
      </c>
      <c r="B33" s="813"/>
      <c r="C33" s="812"/>
      <c r="D33" s="1150">
        <v>4.2</v>
      </c>
      <c r="E33" s="1678" t="s">
        <v>351</v>
      </c>
      <c r="F33" s="815">
        <v>19</v>
      </c>
    </row>
    <row r="34" spans="1:8" s="51" customFormat="1" ht="16.5" customHeight="1" x14ac:dyDescent="0.2">
      <c r="A34" s="813">
        <v>101</v>
      </c>
      <c r="B34" s="813"/>
      <c r="C34" s="812"/>
      <c r="D34" s="1150">
        <v>4.3</v>
      </c>
      <c r="E34" s="1678" t="s">
        <v>1697</v>
      </c>
      <c r="F34" s="815">
        <v>19</v>
      </c>
    </row>
    <row r="35" spans="1:8" s="51" customFormat="1" ht="16.5" customHeight="1" x14ac:dyDescent="0.2">
      <c r="A35" s="813">
        <v>101</v>
      </c>
      <c r="B35" s="811"/>
      <c r="C35" s="812"/>
      <c r="D35" s="1150">
        <v>4.4000000000000004</v>
      </c>
      <c r="E35" s="1678" t="s">
        <v>572</v>
      </c>
      <c r="F35" s="815">
        <v>20</v>
      </c>
    </row>
    <row r="36" spans="1:8" s="51" customFormat="1" ht="16.5" customHeight="1" x14ac:dyDescent="0.2">
      <c r="A36" s="813">
        <v>101</v>
      </c>
      <c r="B36" s="813"/>
      <c r="C36" s="812"/>
      <c r="D36" s="1150">
        <v>4.5</v>
      </c>
      <c r="E36" s="1678" t="s">
        <v>142</v>
      </c>
      <c r="F36" s="815">
        <v>20</v>
      </c>
    </row>
    <row r="37" spans="1:8" s="1680" customFormat="1" ht="16.5" customHeight="1" x14ac:dyDescent="0.2">
      <c r="A37" s="813"/>
      <c r="B37" s="813"/>
      <c r="C37" s="1678"/>
      <c r="D37" s="1150">
        <v>4.5999999999999996</v>
      </c>
      <c r="E37" s="1678" t="s">
        <v>1676</v>
      </c>
      <c r="F37" s="815">
        <v>20</v>
      </c>
    </row>
    <row r="38" spans="1:8" s="1138" customFormat="1" ht="16.5" customHeight="1" x14ac:dyDescent="0.2">
      <c r="A38" s="813"/>
      <c r="B38" s="813"/>
      <c r="C38" s="1135"/>
      <c r="D38" s="1706" t="s">
        <v>1714</v>
      </c>
      <c r="E38" s="1842" t="s">
        <v>1814</v>
      </c>
      <c r="F38" s="815"/>
    </row>
    <row r="39" spans="1:8" s="51" customFormat="1" ht="16.5" customHeight="1" x14ac:dyDescent="0.2">
      <c r="A39" s="813">
        <v>101</v>
      </c>
      <c r="B39" s="813"/>
      <c r="C39" s="812"/>
      <c r="D39" s="1150">
        <v>5.0999999999999996</v>
      </c>
      <c r="E39" s="1678" t="s">
        <v>81</v>
      </c>
      <c r="F39" s="815">
        <v>21</v>
      </c>
    </row>
    <row r="40" spans="1:8" s="51" customFormat="1" ht="16.5" customHeight="1" x14ac:dyDescent="0.2">
      <c r="A40" s="813">
        <v>101</v>
      </c>
      <c r="B40" s="813"/>
      <c r="C40" s="812"/>
      <c r="D40" s="1150">
        <v>5.2</v>
      </c>
      <c r="E40" s="812" t="s">
        <v>564</v>
      </c>
      <c r="F40" s="815">
        <v>22</v>
      </c>
    </row>
    <row r="41" spans="1:8" s="1138" customFormat="1" ht="16.5" customHeight="1" x14ac:dyDescent="0.2">
      <c r="A41" s="813"/>
      <c r="B41" s="813"/>
      <c r="C41" s="1135"/>
      <c r="D41" s="1136" t="s">
        <v>487</v>
      </c>
      <c r="E41" s="1136" t="s">
        <v>161</v>
      </c>
      <c r="F41" s="815"/>
    </row>
    <row r="42" spans="1:8" s="51" customFormat="1" ht="16.5" customHeight="1" x14ac:dyDescent="0.2">
      <c r="A42" s="813">
        <v>101</v>
      </c>
      <c r="B42" s="813"/>
      <c r="C42" s="812"/>
      <c r="D42" s="1150">
        <v>6.1</v>
      </c>
      <c r="E42" s="1678" t="s">
        <v>1479</v>
      </c>
      <c r="F42" s="815">
        <v>23</v>
      </c>
    </row>
    <row r="43" spans="1:8" s="51" customFormat="1" ht="16.5" customHeight="1" x14ac:dyDescent="0.2">
      <c r="A43" s="813">
        <v>101</v>
      </c>
      <c r="B43" s="813"/>
      <c r="C43" s="812"/>
      <c r="D43" s="1150">
        <v>6.2</v>
      </c>
      <c r="E43" s="1678" t="s">
        <v>333</v>
      </c>
      <c r="F43" s="815">
        <v>29</v>
      </c>
      <c r="G43" s="1404"/>
      <c r="H43" s="1405"/>
    </row>
    <row r="44" spans="1:8" s="51" customFormat="1" ht="16.5" customHeight="1" x14ac:dyDescent="0.2">
      <c r="A44" s="813">
        <v>101</v>
      </c>
      <c r="B44" s="813"/>
      <c r="C44" s="812"/>
      <c r="D44" s="1150">
        <v>6.3</v>
      </c>
      <c r="E44" s="1678" t="s">
        <v>676</v>
      </c>
      <c r="F44" s="815">
        <v>29</v>
      </c>
    </row>
    <row r="45" spans="1:8" s="51" customFormat="1" ht="16.5" customHeight="1" x14ac:dyDescent="0.2">
      <c r="A45" s="813">
        <v>101</v>
      </c>
      <c r="B45" s="811"/>
      <c r="C45" s="812"/>
      <c r="D45" s="1150">
        <v>6.4</v>
      </c>
      <c r="E45" s="1678" t="s">
        <v>1535</v>
      </c>
      <c r="F45" s="815">
        <v>30</v>
      </c>
    </row>
    <row r="46" spans="1:8" s="1627" customFormat="1" ht="16.5" customHeight="1" x14ac:dyDescent="0.2">
      <c r="A46" s="813"/>
      <c r="B46" s="811"/>
      <c r="C46" s="1625"/>
      <c r="D46" s="1150">
        <v>6.5</v>
      </c>
      <c r="E46" s="1678" t="s">
        <v>675</v>
      </c>
      <c r="F46" s="815">
        <v>31</v>
      </c>
    </row>
    <row r="47" spans="1:8" s="1138" customFormat="1" ht="16.5" customHeight="1" x14ac:dyDescent="0.2">
      <c r="A47" s="813"/>
      <c r="B47" s="811"/>
      <c r="C47" s="1135"/>
      <c r="D47" s="1706" t="s">
        <v>488</v>
      </c>
      <c r="E47" s="1706" t="s">
        <v>192</v>
      </c>
      <c r="F47" s="815"/>
    </row>
    <row r="48" spans="1:8" s="51" customFormat="1" ht="16.5" customHeight="1" x14ac:dyDescent="0.2">
      <c r="A48" s="813">
        <v>101</v>
      </c>
      <c r="B48" s="813"/>
      <c r="C48" s="812"/>
      <c r="D48" s="1150">
        <v>7.1</v>
      </c>
      <c r="E48" s="1678" t="s">
        <v>252</v>
      </c>
      <c r="F48" s="815">
        <v>31</v>
      </c>
    </row>
    <row r="49" spans="1:12" s="51" customFormat="1" ht="16.5" customHeight="1" x14ac:dyDescent="0.2">
      <c r="A49" s="813">
        <v>101</v>
      </c>
      <c r="B49" s="813"/>
      <c r="C49" s="812"/>
      <c r="D49" s="1150">
        <v>7.2</v>
      </c>
      <c r="E49" s="1678" t="s">
        <v>32</v>
      </c>
      <c r="F49" s="815">
        <v>31</v>
      </c>
    </row>
    <row r="50" spans="1:12" s="51" customFormat="1" ht="16.5" customHeight="1" x14ac:dyDescent="0.2">
      <c r="A50" s="817">
        <v>101</v>
      </c>
      <c r="B50" s="813"/>
      <c r="C50" s="812"/>
      <c r="D50" s="1150">
        <v>7.3</v>
      </c>
      <c r="E50" s="1678" t="s">
        <v>152</v>
      </c>
      <c r="F50" s="815">
        <v>31</v>
      </c>
    </row>
    <row r="51" spans="1:12" s="1627" customFormat="1" ht="16.5" customHeight="1" x14ac:dyDescent="0.2">
      <c r="A51" s="817"/>
      <c r="B51" s="813"/>
      <c r="C51" s="1625"/>
      <c r="D51" s="1150">
        <v>7.4</v>
      </c>
      <c r="E51" s="1678" t="s">
        <v>1534</v>
      </c>
      <c r="F51" s="815">
        <v>33</v>
      </c>
    </row>
    <row r="52" spans="1:12" s="1627" customFormat="1" ht="16.5" customHeight="1" x14ac:dyDescent="0.2">
      <c r="A52" s="817"/>
      <c r="B52" s="813"/>
      <c r="C52" s="1625"/>
      <c r="D52" s="1150">
        <v>7.5</v>
      </c>
      <c r="E52" s="1678" t="s">
        <v>1674</v>
      </c>
      <c r="F52" s="815">
        <v>34</v>
      </c>
    </row>
    <row r="53" spans="1:12" s="1138" customFormat="1" ht="16.5" customHeight="1" x14ac:dyDescent="0.2">
      <c r="A53" s="817"/>
      <c r="B53" s="813"/>
      <c r="C53" s="1135"/>
      <c r="D53" s="1706" t="s">
        <v>489</v>
      </c>
      <c r="E53" s="1706" t="s">
        <v>165</v>
      </c>
      <c r="F53" s="815"/>
    </row>
    <row r="54" spans="1:12" s="51" customFormat="1" ht="16.5" customHeight="1" x14ac:dyDescent="0.2">
      <c r="A54" s="813">
        <v>101</v>
      </c>
      <c r="B54" s="813"/>
      <c r="C54" s="812"/>
      <c r="D54" s="1150">
        <v>8.1</v>
      </c>
      <c r="E54" s="1678" t="s">
        <v>652</v>
      </c>
      <c r="F54" s="815">
        <v>35</v>
      </c>
    </row>
    <row r="55" spans="1:12" s="1138" customFormat="1" ht="16.5" customHeight="1" x14ac:dyDescent="0.2">
      <c r="A55" s="813"/>
      <c r="B55" s="813"/>
      <c r="C55" s="1135"/>
      <c r="D55" s="1706" t="s">
        <v>490</v>
      </c>
      <c r="E55" s="1706" t="s">
        <v>1371</v>
      </c>
      <c r="F55" s="815"/>
    </row>
    <row r="56" spans="1:12" s="51" customFormat="1" ht="16.5" customHeight="1" x14ac:dyDescent="0.2">
      <c r="A56" s="813">
        <v>101</v>
      </c>
      <c r="B56" s="813"/>
      <c r="C56" s="812"/>
      <c r="D56" s="1150">
        <v>9.1</v>
      </c>
      <c r="E56" s="812" t="s">
        <v>437</v>
      </c>
      <c r="F56" s="815">
        <v>36</v>
      </c>
    </row>
    <row r="57" spans="1:12" s="51" customFormat="1" ht="16.5" customHeight="1" x14ac:dyDescent="0.2">
      <c r="A57" s="813">
        <v>107</v>
      </c>
      <c r="B57" s="813"/>
      <c r="C57" s="812"/>
      <c r="D57" s="1150">
        <v>9.1999999999999993</v>
      </c>
      <c r="E57" s="812" t="s">
        <v>347</v>
      </c>
      <c r="F57" s="815">
        <v>37</v>
      </c>
    </row>
    <row r="58" spans="1:12" s="1138" customFormat="1" ht="16.5" customHeight="1" x14ac:dyDescent="0.2">
      <c r="A58" s="813">
        <v>107</v>
      </c>
      <c r="B58" s="813"/>
      <c r="C58" s="1135"/>
      <c r="D58" s="1150">
        <v>9.3000000000000007</v>
      </c>
      <c r="E58" s="1321" t="s">
        <v>1377</v>
      </c>
      <c r="F58" s="815">
        <v>37</v>
      </c>
      <c r="G58" s="1321"/>
      <c r="H58" s="1321"/>
      <c r="I58" s="1321"/>
      <c r="J58" s="1321"/>
      <c r="K58" s="1321"/>
      <c r="L58" s="1321"/>
    </row>
    <row r="59" spans="1:12" s="51" customFormat="1" ht="16.5" customHeight="1" x14ac:dyDescent="0.2">
      <c r="A59" s="813">
        <v>132</v>
      </c>
      <c r="B59" s="813"/>
      <c r="C59" s="812"/>
      <c r="D59" s="1150">
        <v>9.4</v>
      </c>
      <c r="E59" s="812" t="s">
        <v>332</v>
      </c>
      <c r="F59" s="815">
        <v>37</v>
      </c>
    </row>
    <row r="60" spans="1:12" s="51" customFormat="1" ht="16.5" customHeight="1" x14ac:dyDescent="0.2">
      <c r="A60" s="813">
        <v>101</v>
      </c>
      <c r="B60" s="813"/>
      <c r="C60" s="812"/>
      <c r="D60" s="1150">
        <v>9.5</v>
      </c>
      <c r="E60" s="812" t="s">
        <v>104</v>
      </c>
      <c r="F60" s="815">
        <v>37</v>
      </c>
    </row>
    <row r="61" spans="1:12" s="51" customFormat="1" ht="16.5" customHeight="1" x14ac:dyDescent="0.2">
      <c r="A61" s="813">
        <v>107</v>
      </c>
      <c r="B61" s="818"/>
      <c r="C61" s="812"/>
      <c r="D61" s="1150">
        <v>9.6</v>
      </c>
      <c r="E61" s="812" t="s">
        <v>105</v>
      </c>
      <c r="F61" s="815">
        <v>37</v>
      </c>
    </row>
    <row r="62" spans="1:12" s="51" customFormat="1" ht="16.5" customHeight="1" x14ac:dyDescent="0.2">
      <c r="A62" s="813">
        <v>119</v>
      </c>
      <c r="B62" s="811"/>
      <c r="C62" s="812"/>
      <c r="D62" s="1150">
        <v>9.6999999999999993</v>
      </c>
      <c r="E62" s="812" t="s">
        <v>438</v>
      </c>
      <c r="F62" s="815">
        <v>38</v>
      </c>
    </row>
    <row r="63" spans="1:12" s="51" customFormat="1" ht="16.5" customHeight="1" x14ac:dyDescent="0.2">
      <c r="A63" s="813" t="s">
        <v>355</v>
      </c>
      <c r="B63" s="813"/>
      <c r="C63" s="812"/>
      <c r="D63" s="1150">
        <v>9.8000000000000007</v>
      </c>
      <c r="E63" s="812" t="s">
        <v>603</v>
      </c>
      <c r="F63" s="815">
        <v>39</v>
      </c>
    </row>
    <row r="64" spans="1:12" s="51" customFormat="1" ht="16.5" customHeight="1" x14ac:dyDescent="0.2">
      <c r="A64" s="813">
        <v>16</v>
      </c>
      <c r="B64" s="813"/>
      <c r="C64" s="812"/>
      <c r="D64" s="1150">
        <v>9.9</v>
      </c>
      <c r="E64" s="1678" t="s">
        <v>1015</v>
      </c>
      <c r="F64" s="815">
        <v>39</v>
      </c>
    </row>
    <row r="65" spans="1:6" s="51" customFormat="1" ht="16.5" customHeight="1" x14ac:dyDescent="0.2">
      <c r="A65" s="813">
        <v>137</v>
      </c>
      <c r="B65" s="813"/>
      <c r="C65" s="812"/>
      <c r="D65" s="1152">
        <v>9.1</v>
      </c>
      <c r="E65" s="1318" t="s">
        <v>571</v>
      </c>
      <c r="F65" s="815">
        <v>40</v>
      </c>
    </row>
    <row r="66" spans="1:6" s="51" customFormat="1" ht="16.5" customHeight="1" x14ac:dyDescent="0.2">
      <c r="A66" s="813" t="s">
        <v>43</v>
      </c>
      <c r="B66" s="813"/>
      <c r="C66" s="812"/>
      <c r="D66" s="1150">
        <v>9.11</v>
      </c>
      <c r="E66" s="1318" t="s">
        <v>660</v>
      </c>
      <c r="F66" s="815">
        <v>41</v>
      </c>
    </row>
    <row r="67" spans="1:6" s="601" customFormat="1" ht="16.5" customHeight="1" x14ac:dyDescent="0.3">
      <c r="A67" s="813" t="s">
        <v>516</v>
      </c>
      <c r="B67" s="819" t="s">
        <v>874</v>
      </c>
      <c r="C67" s="812"/>
      <c r="D67" s="1150">
        <v>9.1199999999999992</v>
      </c>
      <c r="E67" s="432" t="s">
        <v>930</v>
      </c>
      <c r="F67" s="815">
        <v>46</v>
      </c>
    </row>
    <row r="68" spans="1:6" s="51" customFormat="1" ht="16.5" customHeight="1" x14ac:dyDescent="0.2">
      <c r="A68" s="813">
        <v>110</v>
      </c>
      <c r="B68" s="813"/>
      <c r="C68" s="812"/>
      <c r="D68" s="1150">
        <v>9.1300000000000008</v>
      </c>
      <c r="E68" s="1318" t="s">
        <v>444</v>
      </c>
      <c r="F68" s="815">
        <v>49</v>
      </c>
    </row>
    <row r="69" spans="1:6" s="1778" customFormat="1" ht="16.5" customHeight="1" x14ac:dyDescent="0.2">
      <c r="A69" s="813">
        <v>108</v>
      </c>
      <c r="B69" s="813">
        <v>42</v>
      </c>
      <c r="C69" s="1678"/>
      <c r="D69" s="1150">
        <v>9.14</v>
      </c>
      <c r="E69" s="1678" t="s">
        <v>1837</v>
      </c>
      <c r="F69" s="815">
        <v>50</v>
      </c>
    </row>
    <row r="70" spans="1:6" s="1138" customFormat="1" ht="16.5" customHeight="1" x14ac:dyDescent="0.2">
      <c r="A70" s="813"/>
      <c r="B70" s="813"/>
      <c r="C70" s="1135"/>
      <c r="D70" s="1319" t="s">
        <v>77</v>
      </c>
      <c r="E70" s="1319" t="s">
        <v>1372</v>
      </c>
      <c r="F70" s="815"/>
    </row>
    <row r="71" spans="1:6" s="51" customFormat="1" ht="16.5" customHeight="1" x14ac:dyDescent="0.2">
      <c r="A71" s="51">
        <v>124</v>
      </c>
      <c r="B71" s="813" t="s">
        <v>516</v>
      </c>
      <c r="C71" s="812"/>
      <c r="D71" s="1150">
        <v>10.1</v>
      </c>
      <c r="E71" s="1318" t="s">
        <v>661</v>
      </c>
      <c r="F71" s="815">
        <v>51</v>
      </c>
    </row>
    <row r="72" spans="1:6" s="51" customFormat="1" ht="16.5" customHeight="1" x14ac:dyDescent="0.2">
      <c r="A72" s="813" t="s">
        <v>516</v>
      </c>
      <c r="B72" s="813" t="s">
        <v>310</v>
      </c>
      <c r="C72" s="812"/>
      <c r="D72" s="1150">
        <v>10.199999999999999</v>
      </c>
      <c r="E72" s="1318" t="s">
        <v>348</v>
      </c>
      <c r="F72" s="815">
        <v>53</v>
      </c>
    </row>
    <row r="73" spans="1:6" s="840" customFormat="1" ht="16.5" customHeight="1" x14ac:dyDescent="0.3">
      <c r="A73" s="813">
        <v>101</v>
      </c>
      <c r="B73" s="819"/>
      <c r="C73" s="836"/>
      <c r="D73" s="1150">
        <v>10.3</v>
      </c>
      <c r="E73" s="432" t="s">
        <v>1036</v>
      </c>
      <c r="F73" s="815">
        <v>54</v>
      </c>
    </row>
    <row r="74" spans="1:6" s="840" customFormat="1" ht="16.5" customHeight="1" x14ac:dyDescent="0.3">
      <c r="A74" s="813" t="s">
        <v>651</v>
      </c>
      <c r="B74" s="819"/>
      <c r="C74" s="836"/>
      <c r="D74" s="1150">
        <v>10.4</v>
      </c>
      <c r="E74" s="432" t="s">
        <v>1350</v>
      </c>
      <c r="F74" s="815">
        <v>59</v>
      </c>
    </row>
    <row r="75" spans="1:6" s="51" customFormat="1" ht="16.5" customHeight="1" x14ac:dyDescent="0.3">
      <c r="A75" s="813" t="s">
        <v>516</v>
      </c>
      <c r="B75" s="819" t="s">
        <v>670</v>
      </c>
      <c r="C75" s="812"/>
      <c r="D75" s="1150">
        <v>10.5</v>
      </c>
      <c r="E75" s="1318" t="s">
        <v>194</v>
      </c>
      <c r="F75" s="815">
        <v>61</v>
      </c>
    </row>
    <row r="76" spans="1:6" s="51" customFormat="1" ht="16.5" customHeight="1" x14ac:dyDescent="0.3">
      <c r="A76" s="813" t="s">
        <v>745</v>
      </c>
      <c r="B76" s="813" t="s">
        <v>773</v>
      </c>
      <c r="C76" s="812"/>
      <c r="D76" s="1150">
        <v>10.6</v>
      </c>
      <c r="E76" s="432" t="s">
        <v>849</v>
      </c>
      <c r="F76" s="815">
        <v>62</v>
      </c>
    </row>
    <row r="77" spans="1:6" s="688" customFormat="1" ht="16.5" customHeight="1" x14ac:dyDescent="0.3">
      <c r="A77" s="813">
        <v>13</v>
      </c>
      <c r="B77" s="819"/>
      <c r="C77" s="812"/>
      <c r="D77" s="1150"/>
      <c r="E77" s="432"/>
      <c r="F77" s="815"/>
    </row>
    <row r="78" spans="1:6" s="1074" customFormat="1" ht="16.5" customHeight="1" x14ac:dyDescent="0.2">
      <c r="A78" s="813" t="s">
        <v>516</v>
      </c>
      <c r="B78" s="813" t="s">
        <v>309</v>
      </c>
      <c r="C78" s="812"/>
      <c r="D78" s="1318"/>
      <c r="E78" s="1470" t="s">
        <v>297</v>
      </c>
      <c r="F78" s="815">
        <v>64</v>
      </c>
    </row>
    <row r="79" spans="1:6" s="1074" customFormat="1" ht="16.5" customHeight="1" x14ac:dyDescent="0.2">
      <c r="A79" s="679"/>
      <c r="B79" s="679"/>
      <c r="C79" s="84"/>
      <c r="D79" s="1102"/>
      <c r="E79" s="1103"/>
      <c r="F79" s="1104"/>
    </row>
    <row r="80" spans="1:6" s="51" customFormat="1" ht="16.5" customHeight="1" x14ac:dyDescent="0.3">
      <c r="A80" s="233"/>
      <c r="B80" s="233"/>
      <c r="D80" s="88"/>
      <c r="E80" s="1635" t="s">
        <v>1392</v>
      </c>
      <c r="F80" s="1691">
        <f>F78+1</f>
        <v>65</v>
      </c>
    </row>
    <row r="81" spans="1:6" s="51" customFormat="1" ht="15" customHeight="1" x14ac:dyDescent="0.2">
      <c r="A81" s="233"/>
      <c r="B81" s="233"/>
      <c r="D81" s="88"/>
      <c r="E81" s="1636" t="s">
        <v>1406</v>
      </c>
      <c r="F81" s="1692">
        <f>F80+1</f>
        <v>66</v>
      </c>
    </row>
    <row r="82" spans="1:6" s="77" customFormat="1" ht="16.5" x14ac:dyDescent="0.2">
      <c r="A82" s="233"/>
      <c r="B82" s="233"/>
      <c r="D82" s="88"/>
      <c r="F82" s="90"/>
    </row>
    <row r="83" spans="1:6" s="77" customFormat="1" ht="16.5" x14ac:dyDescent="0.2">
      <c r="A83" s="54"/>
      <c r="B83" s="54"/>
      <c r="D83" s="88"/>
      <c r="F83" s="90"/>
    </row>
    <row r="84" spans="1:6" s="88" customFormat="1" ht="16.5" x14ac:dyDescent="0.2">
      <c r="A84" s="79"/>
      <c r="B84" s="79"/>
      <c r="F84" s="90"/>
    </row>
    <row r="85" spans="1:6" s="88" customFormat="1" ht="16.5" x14ac:dyDescent="0.2">
      <c r="A85" s="79"/>
      <c r="B85" s="79"/>
      <c r="F85" s="90"/>
    </row>
    <row r="86" spans="1:6" s="88" customFormat="1" ht="15.75" x14ac:dyDescent="0.2">
      <c r="A86" s="90"/>
      <c r="B86" s="90"/>
      <c r="F86" s="90"/>
    </row>
    <row r="87" spans="1:6" s="88" customFormat="1" ht="15.75" x14ac:dyDescent="0.2">
      <c r="A87" s="90"/>
      <c r="B87" s="90"/>
      <c r="F87" s="90"/>
    </row>
    <row r="88" spans="1:6" s="88" customFormat="1" ht="15.75" x14ac:dyDescent="0.2">
      <c r="A88" s="90"/>
      <c r="B88" s="90"/>
      <c r="F88" s="90"/>
    </row>
    <row r="89" spans="1:6" s="88" customFormat="1" ht="15.75" x14ac:dyDescent="0.2">
      <c r="A89" s="90"/>
      <c r="B89" s="90"/>
      <c r="D89" s="87"/>
      <c r="F89" s="90"/>
    </row>
    <row r="90" spans="1:6" s="88" customFormat="1" ht="15.75" x14ac:dyDescent="0.2">
      <c r="A90" s="90"/>
      <c r="B90" s="90"/>
      <c r="D90" s="87"/>
      <c r="F90" s="90"/>
    </row>
    <row r="91" spans="1:6" s="88" customFormat="1" ht="15.75" x14ac:dyDescent="0.2">
      <c r="A91" s="90"/>
      <c r="B91" s="90"/>
      <c r="D91" s="87"/>
      <c r="F91" s="89"/>
    </row>
    <row r="92" spans="1:6" s="88" customFormat="1" ht="15.75" x14ac:dyDescent="0.2">
      <c r="A92" s="90"/>
      <c r="B92" s="90"/>
      <c r="D92" s="87"/>
      <c r="F92" s="89"/>
    </row>
    <row r="93" spans="1:6" s="88" customFormat="1" ht="15.75" x14ac:dyDescent="0.2">
      <c r="A93" s="90"/>
      <c r="B93" s="90"/>
      <c r="D93" s="87"/>
      <c r="F93" s="89"/>
    </row>
    <row r="94" spans="1:6" ht="15.75" x14ac:dyDescent="0.2">
      <c r="A94" s="90"/>
      <c r="B94" s="90"/>
    </row>
    <row r="95" spans="1:6" ht="15.75" x14ac:dyDescent="0.2">
      <c r="A95" s="90"/>
      <c r="B95" s="90"/>
    </row>
  </sheetData>
  <customSheetViews>
    <customSheetView guid="{7F222B88-8DE7-4209-9261-78C075D2F561}" scale="85" showPageBreaks="1" printArea="1" showRuler="0">
      <pane xSplit="2" ySplit="3" topLeftCell="C40" activePane="bottomRight" state="frozen"/>
      <selection pane="bottomRight" activeCell="D12" sqref="D12:E48"/>
      <pageMargins left="0.74803149606299213" right="0.62992125984251968" top="0.70866141732283472" bottom="0.70866141732283472" header="0.51181102362204722" footer="0.51181102362204722"/>
      <pageSetup paperSize="9" scale="67" orientation="portrait" r:id="rId1"/>
      <headerFooter alignWithMargins="0"/>
    </customSheetView>
  </customSheetViews>
  <mergeCells count="8">
    <mergeCell ref="D7:E7"/>
    <mergeCell ref="A1:F1"/>
    <mergeCell ref="A3:F3"/>
    <mergeCell ref="A4:A5"/>
    <mergeCell ref="B4:B5"/>
    <mergeCell ref="A2:F2"/>
    <mergeCell ref="D4:E5"/>
    <mergeCell ref="F4:F5"/>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FF00"/>
  </sheetPr>
  <dimension ref="A1:Z140"/>
  <sheetViews>
    <sheetView showGridLines="0" view="pageBreakPreview" zoomScale="85" zoomScaleNormal="100" zoomScaleSheetLayoutView="85" workbookViewId="0"/>
  </sheetViews>
  <sheetFormatPr defaultColWidth="9" defaultRowHeight="16.5" x14ac:dyDescent="0.3"/>
  <cols>
    <col min="1" max="1" width="12" style="54" customWidth="1"/>
    <col min="2" max="2" width="8.75" style="54" customWidth="1"/>
    <col min="3" max="3" width="5.75" style="401" customWidth="1"/>
    <col min="4" max="4" width="3.375" style="401" customWidth="1"/>
    <col min="5" max="5" width="31.5" style="82" customWidth="1"/>
    <col min="6" max="6" width="29.5" style="82" customWidth="1"/>
    <col min="7" max="7" width="43.5" style="82" customWidth="1"/>
    <col min="8" max="8" width="0.875" style="401" customWidth="1"/>
    <col min="9" max="9" width="37.875" style="597" customWidth="1"/>
    <col min="10" max="16384" width="9" style="401"/>
  </cols>
  <sheetData>
    <row r="1" spans="1:12" ht="18" x14ac:dyDescent="0.3">
      <c r="A1" s="72" t="s">
        <v>217</v>
      </c>
      <c r="C1" s="111" t="str">
        <f>IF('Merge Details_Printing instr'!$B$11="Insert details here",'Merge Details_Printing instr'!$A$11,'Merge Details_Printing instr'!$B$11)</f>
        <v>Council Name</v>
      </c>
      <c r="F1" s="1303" t="s">
        <v>315</v>
      </c>
      <c r="G1" s="1302"/>
      <c r="H1" s="77"/>
    </row>
    <row r="2" spans="1:12" s="403" customFormat="1" ht="23.25" customHeight="1" x14ac:dyDescent="0.3">
      <c r="A2" s="240" t="s">
        <v>719</v>
      </c>
      <c r="B2" s="290" t="s">
        <v>218</v>
      </c>
      <c r="C2" s="119" t="str">
        <f>+'Merge Details_Printing instr'!A12</f>
        <v>2022-2023 Financial Report</v>
      </c>
      <c r="D2" s="402"/>
      <c r="E2" s="536"/>
      <c r="F2" s="1275" t="str">
        <f>'Merge Details_Printing instr'!$A$14</f>
        <v>For the Year Ended 30 June 2023</v>
      </c>
      <c r="G2" s="1275"/>
      <c r="H2" s="77"/>
      <c r="I2" s="597"/>
    </row>
    <row r="3" spans="1:12" ht="6.75" customHeight="1" x14ac:dyDescent="0.3">
      <c r="B3" s="401"/>
      <c r="C3" s="404"/>
      <c r="D3" s="405"/>
      <c r="E3" s="351"/>
      <c r="F3" s="351"/>
      <c r="G3" s="351"/>
      <c r="H3" s="77"/>
    </row>
    <row r="4" spans="1:12" ht="14.25" customHeight="1" x14ac:dyDescent="0.3">
      <c r="A4" s="528"/>
      <c r="B4" s="401"/>
      <c r="C4" s="1153" t="s">
        <v>1373</v>
      </c>
      <c r="D4" s="2062" t="s">
        <v>1369</v>
      </c>
      <c r="E4" s="2062"/>
      <c r="F4" s="351"/>
      <c r="G4" s="351"/>
      <c r="H4" s="77"/>
    </row>
    <row r="5" spans="1:12" s="63" customFormat="1" x14ac:dyDescent="0.3">
      <c r="A5" s="240"/>
      <c r="C5" s="94">
        <v>1.1000000000000001</v>
      </c>
      <c r="D5" s="94" t="s">
        <v>1164</v>
      </c>
      <c r="E5" s="81"/>
      <c r="F5" s="742"/>
      <c r="G5" s="81"/>
      <c r="H5" s="51"/>
      <c r="I5" s="582"/>
      <c r="L5" s="472" t="s">
        <v>820</v>
      </c>
    </row>
    <row r="6" spans="1:12" s="63" customFormat="1" ht="32.25" customHeight="1" x14ac:dyDescent="0.3">
      <c r="A6" s="233">
        <v>101</v>
      </c>
      <c r="B6" s="233" t="s">
        <v>703</v>
      </c>
      <c r="C6" s="159"/>
      <c r="D6" s="78" t="s">
        <v>215</v>
      </c>
      <c r="E6" s="2051" t="s">
        <v>1909</v>
      </c>
      <c r="F6" s="2051"/>
      <c r="G6" s="2051"/>
      <c r="H6" s="51"/>
      <c r="I6" s="582"/>
      <c r="L6" s="583" t="s">
        <v>820</v>
      </c>
    </row>
    <row r="7" spans="1:12" s="63" customFormat="1" x14ac:dyDescent="0.3">
      <c r="A7" s="502">
        <v>101</v>
      </c>
      <c r="B7" s="233" t="s">
        <v>704</v>
      </c>
      <c r="D7" s="78" t="s">
        <v>95</v>
      </c>
      <c r="E7" s="65" t="s">
        <v>56</v>
      </c>
      <c r="F7" s="65"/>
      <c r="G7" s="81"/>
      <c r="H7" s="51"/>
      <c r="I7" s="582"/>
      <c r="L7" s="472" t="s">
        <v>820</v>
      </c>
    </row>
    <row r="8" spans="1:12" s="63" customFormat="1" ht="16.5" customHeight="1" x14ac:dyDescent="0.3">
      <c r="A8" s="2058" t="s">
        <v>811</v>
      </c>
      <c r="B8" s="233"/>
      <c r="D8" s="51"/>
      <c r="E8" s="586" t="s">
        <v>813</v>
      </c>
      <c r="F8" s="586"/>
      <c r="G8" s="587"/>
      <c r="I8" s="596" t="s">
        <v>820</v>
      </c>
      <c r="L8" s="472" t="s">
        <v>820</v>
      </c>
    </row>
    <row r="9" spans="1:12" s="63" customFormat="1" ht="16.5" customHeight="1" x14ac:dyDescent="0.3">
      <c r="A9" s="2058"/>
      <c r="B9" s="291"/>
      <c r="E9" s="588" t="s">
        <v>814</v>
      </c>
      <c r="F9" s="588"/>
      <c r="G9" s="587"/>
      <c r="H9" s="51"/>
      <c r="I9" s="596" t="s">
        <v>820</v>
      </c>
      <c r="L9" s="472" t="s">
        <v>820</v>
      </c>
    </row>
    <row r="10" spans="1:12" s="63" customFormat="1" x14ac:dyDescent="0.3">
      <c r="A10" s="2058"/>
      <c r="B10" s="291"/>
      <c r="E10" s="586" t="s">
        <v>812</v>
      </c>
      <c r="F10" s="586"/>
      <c r="G10" s="587"/>
      <c r="H10" s="51"/>
      <c r="I10" s="582"/>
      <c r="L10" s="472" t="s">
        <v>820</v>
      </c>
    </row>
    <row r="11" spans="1:12" s="63" customFormat="1" ht="16.5" customHeight="1" x14ac:dyDescent="0.3">
      <c r="A11" s="233"/>
      <c r="B11" s="291"/>
      <c r="E11" s="81"/>
      <c r="F11" s="742"/>
      <c r="G11" s="81"/>
      <c r="H11" s="51"/>
      <c r="I11" s="582"/>
      <c r="L11" s="472" t="s">
        <v>820</v>
      </c>
    </row>
    <row r="12" spans="1:12" s="63" customFormat="1" ht="16.5" customHeight="1" x14ac:dyDescent="0.3">
      <c r="A12" s="502"/>
      <c r="B12" s="291"/>
      <c r="C12" s="94">
        <v>1.2</v>
      </c>
      <c r="D12" s="94" t="s">
        <v>4</v>
      </c>
      <c r="G12" s="742"/>
      <c r="H12" s="738"/>
      <c r="I12" s="596"/>
      <c r="L12" s="472"/>
    </row>
    <row r="13" spans="1:12" s="63" customFormat="1" ht="86.25" customHeight="1" x14ac:dyDescent="0.3">
      <c r="A13" s="1711">
        <v>1054</v>
      </c>
      <c r="B13" s="1724" t="s">
        <v>1719</v>
      </c>
      <c r="E13" s="2057" t="s">
        <v>1858</v>
      </c>
      <c r="F13" s="2057"/>
      <c r="G13" s="2057"/>
      <c r="H13" s="848"/>
      <c r="I13" s="600"/>
      <c r="L13" s="472"/>
    </row>
    <row r="14" spans="1:12" s="63" customFormat="1" x14ac:dyDescent="0.3">
      <c r="A14" s="502">
        <v>101</v>
      </c>
      <c r="B14" s="233" t="s">
        <v>1720</v>
      </c>
      <c r="E14" s="2057" t="s">
        <v>1005</v>
      </c>
      <c r="F14" s="2057"/>
      <c r="G14" s="2057"/>
      <c r="H14" s="840"/>
      <c r="I14" s="596"/>
      <c r="L14" s="472"/>
    </row>
    <row r="15" spans="1:12" s="63" customFormat="1" ht="4.5" customHeight="1" x14ac:dyDescent="0.3">
      <c r="A15" s="502"/>
      <c r="B15" s="502"/>
      <c r="E15" s="838"/>
      <c r="F15" s="838"/>
      <c r="G15" s="838"/>
      <c r="H15" s="840"/>
      <c r="I15" s="596"/>
      <c r="L15" s="472"/>
    </row>
    <row r="16" spans="1:12" s="63" customFormat="1" x14ac:dyDescent="0.3">
      <c r="A16" s="502">
        <v>101</v>
      </c>
      <c r="B16" s="502" t="s">
        <v>1167</v>
      </c>
      <c r="E16" s="2060" t="s">
        <v>1186</v>
      </c>
      <c r="F16" s="2060"/>
      <c r="G16" s="2060"/>
      <c r="H16" s="840"/>
      <c r="I16" s="600" t="s">
        <v>1407</v>
      </c>
      <c r="L16" s="472"/>
    </row>
    <row r="17" spans="1:15" s="63" customFormat="1" ht="4.5" customHeight="1" x14ac:dyDescent="0.3">
      <c r="A17" s="502"/>
      <c r="B17" s="502"/>
      <c r="E17" s="838"/>
      <c r="F17" s="838"/>
      <c r="G17" s="838"/>
      <c r="H17" s="840"/>
      <c r="I17" s="596"/>
      <c r="L17" s="472"/>
    </row>
    <row r="18" spans="1:15" s="63" customFormat="1" ht="33" customHeight="1" x14ac:dyDescent="0.3">
      <c r="A18" s="502"/>
      <c r="B18" s="502"/>
      <c r="E18" s="2060" t="str">
        <f>"This financial report has been prepared under the historical cost convention, except where specifically stated in notes "&amp;'Notes 2 to 5'!E440&amp;", "&amp;'Notes 2 to 5'!E469&amp;", "&amp;'Notes 2 to 5'!E551&amp;", "&amp;'Note 6'!F5&amp;", "&amp;'Note 6 to 8'!E5&amp;", "&amp;'Note 6 to 8'!E141&amp;", "&amp;'Note 6 to 8'!E288&amp;" and "&amp;'Note 10.4'!E4&amp;""&amp;'Note 10.4'!E18&amp;"."</f>
        <v>This financial report has been prepared under the historical cost convention, except where specifically stated in notes 4.3, 4.5, 5.2, 6.1, 6.2, 7.3, 8.1 and 10.4(d) .</v>
      </c>
      <c r="F18" s="2060"/>
      <c r="G18" s="2060"/>
      <c r="H18" s="1004"/>
      <c r="I18" s="2052" t="s">
        <v>1383</v>
      </c>
      <c r="J18" s="2052"/>
      <c r="K18" s="2052"/>
      <c r="L18" s="2052"/>
      <c r="M18" s="1005"/>
      <c r="N18" s="1005"/>
      <c r="O18" s="1005"/>
    </row>
    <row r="19" spans="1:15" s="63" customFormat="1" ht="9.75" customHeight="1" x14ac:dyDescent="0.3">
      <c r="A19" s="528"/>
      <c r="B19" s="528"/>
      <c r="E19" s="978"/>
      <c r="F19" s="979"/>
      <c r="G19" s="979"/>
      <c r="H19" s="980"/>
      <c r="I19" s="2052"/>
      <c r="J19" s="2052"/>
      <c r="K19" s="2052"/>
      <c r="L19" s="2052"/>
    </row>
    <row r="20" spans="1:15" s="63" customFormat="1" ht="33" customHeight="1" x14ac:dyDescent="0.3">
      <c r="A20" s="233">
        <v>108</v>
      </c>
      <c r="B20" s="480">
        <v>13</v>
      </c>
      <c r="C20" s="159"/>
      <c r="E20" s="2057" t="s">
        <v>334</v>
      </c>
      <c r="F20" s="2057"/>
      <c r="G20" s="2057"/>
      <c r="H20" s="840"/>
      <c r="I20" s="2052"/>
      <c r="J20" s="2052"/>
      <c r="K20" s="2052"/>
      <c r="L20" s="2052"/>
    </row>
    <row r="21" spans="1:15" s="63" customFormat="1" ht="6" customHeight="1" x14ac:dyDescent="0.3">
      <c r="A21" s="233"/>
      <c r="B21" s="233"/>
      <c r="C21" s="80"/>
      <c r="D21" s="81"/>
      <c r="E21" s="81"/>
      <c r="F21" s="742"/>
      <c r="G21" s="81"/>
      <c r="H21" s="840"/>
      <c r="I21" s="600"/>
      <c r="L21" s="473"/>
    </row>
    <row r="22" spans="1:15" s="63" customFormat="1" ht="47.25" customHeight="1" x14ac:dyDescent="0.3">
      <c r="A22" s="233"/>
      <c r="B22" s="233"/>
      <c r="C22" s="406"/>
      <c r="D22" s="1310"/>
      <c r="E22" s="2061" t="str">
        <f>"All entities controlled by Council that have material assets or liabilities, such as Special Committees of Management, and material subsidiaries or joint ventures,"&amp;" have been included in this financial report.  All transactions between these entities and Council have been eliminated in full.  Details of entities not included in this financial report based on their materiality are detailed in note "&amp;'Note 10.3'!D4&amp;"."</f>
        <v>All entities controlled by Council that have material assets or liabilities, such as Special Committees of Management, and material subsidiaries or joint ventures, have been included in this financial report.  All transactions between these entities and Council have been eliminated in full.  Details of entities not included in this financial report based on their materiality are detailed in note 10.3.</v>
      </c>
      <c r="F22" s="2061"/>
      <c r="G22" s="2061"/>
      <c r="H22" s="840"/>
      <c r="I22" s="1167" t="s">
        <v>1408</v>
      </c>
      <c r="L22" s="473"/>
    </row>
    <row r="23" spans="1:15" s="63" customFormat="1" x14ac:dyDescent="0.3">
      <c r="A23" s="502"/>
      <c r="B23" s="502"/>
      <c r="C23" s="406"/>
      <c r="E23" s="847"/>
      <c r="F23" s="847"/>
      <c r="G23" s="847"/>
      <c r="H23" s="840"/>
      <c r="I23" s="600"/>
      <c r="L23" s="473"/>
    </row>
    <row r="24" spans="1:15" s="63" customFormat="1" ht="16.5" customHeight="1" x14ac:dyDescent="0.3">
      <c r="A24" s="502"/>
      <c r="B24" s="504"/>
      <c r="C24" s="94">
        <v>1.3</v>
      </c>
      <c r="D24" s="94" t="s">
        <v>1166</v>
      </c>
      <c r="E24" s="81"/>
      <c r="F24" s="742"/>
      <c r="G24" s="81"/>
      <c r="H24" s="51"/>
      <c r="I24" s="582"/>
      <c r="L24" s="473"/>
    </row>
    <row r="25" spans="1:15" s="63" customFormat="1" x14ac:dyDescent="0.3">
      <c r="A25" s="502">
        <v>101</v>
      </c>
      <c r="B25" s="502">
        <v>122</v>
      </c>
      <c r="C25" s="406"/>
      <c r="D25" s="352"/>
      <c r="E25" s="2059" t="s">
        <v>407</v>
      </c>
      <c r="F25" s="2059"/>
      <c r="G25" s="2059"/>
      <c r="H25" s="51"/>
      <c r="L25" s="473"/>
    </row>
    <row r="26" spans="1:15" s="63" customFormat="1" ht="68.25" customHeight="1" x14ac:dyDescent="0.3">
      <c r="A26" s="233"/>
      <c r="B26" s="233"/>
      <c r="C26" s="406"/>
      <c r="E26" s="2051" t="s">
        <v>264</v>
      </c>
      <c r="F26" s="2051"/>
      <c r="G26" s="2051"/>
      <c r="H26" s="51"/>
      <c r="I26" s="2052" t="s">
        <v>1218</v>
      </c>
      <c r="J26" s="2052"/>
      <c r="K26" s="2052"/>
      <c r="L26" s="473"/>
    </row>
    <row r="27" spans="1:15" s="63" customFormat="1" ht="4.5" customHeight="1" x14ac:dyDescent="0.3">
      <c r="A27" s="233"/>
      <c r="B27" s="233"/>
      <c r="C27" s="406"/>
      <c r="D27" s="352"/>
      <c r="E27" s="352"/>
      <c r="F27" s="352"/>
      <c r="G27" s="352"/>
      <c r="H27" s="51"/>
      <c r="I27" s="582"/>
      <c r="L27" s="473"/>
    </row>
    <row r="28" spans="1:15" s="63" customFormat="1" ht="48.75" customHeight="1" x14ac:dyDescent="0.3">
      <c r="A28" s="233"/>
      <c r="B28" s="233"/>
      <c r="C28" s="406"/>
      <c r="D28" s="352"/>
      <c r="E28" s="2057" t="s">
        <v>265</v>
      </c>
      <c r="F28" s="2057"/>
      <c r="G28" s="2057"/>
      <c r="H28" s="51"/>
      <c r="I28" s="582"/>
      <c r="L28" s="473"/>
    </row>
    <row r="29" spans="1:15" s="63" customFormat="1" ht="4.5" customHeight="1" x14ac:dyDescent="0.3">
      <c r="A29" s="233"/>
      <c r="B29" s="233"/>
      <c r="C29" s="406"/>
      <c r="D29" s="352"/>
      <c r="E29" s="81"/>
      <c r="F29" s="742"/>
      <c r="G29" s="81"/>
      <c r="H29" s="51"/>
      <c r="I29" s="582"/>
      <c r="L29" s="473"/>
    </row>
    <row r="30" spans="1:15" s="63" customFormat="1" ht="37.5" customHeight="1" x14ac:dyDescent="0.3">
      <c r="A30" s="233"/>
      <c r="B30" s="233"/>
      <c r="C30" s="406"/>
      <c r="D30" s="352"/>
      <c r="E30" s="2057" t="s">
        <v>746</v>
      </c>
      <c r="F30" s="2057"/>
      <c r="G30" s="2057"/>
      <c r="H30" s="51"/>
      <c r="I30" s="582"/>
      <c r="L30" s="473"/>
    </row>
    <row r="31" spans="1:15" s="63" customFormat="1" ht="6" customHeight="1" x14ac:dyDescent="0.3">
      <c r="A31" s="502"/>
      <c r="B31" s="502"/>
      <c r="C31" s="401"/>
      <c r="D31" s="401"/>
      <c r="E31" s="2059"/>
      <c r="F31" s="2059"/>
      <c r="G31" s="2059"/>
      <c r="H31" s="401"/>
      <c r="I31" s="597"/>
      <c r="L31" s="473"/>
    </row>
    <row r="32" spans="1:15" s="63" customFormat="1" x14ac:dyDescent="0.3">
      <c r="A32" s="502"/>
      <c r="B32" s="502"/>
      <c r="C32" s="406"/>
      <c r="D32" s="352"/>
      <c r="E32" s="2063" t="s">
        <v>574</v>
      </c>
      <c r="F32" s="2063"/>
      <c r="G32" s="2063"/>
      <c r="H32" s="51"/>
      <c r="I32" s="581"/>
      <c r="L32" s="473"/>
    </row>
    <row r="33" spans="1:12" s="63" customFormat="1" x14ac:dyDescent="0.3">
      <c r="A33" s="233"/>
      <c r="B33" s="233"/>
      <c r="C33" s="406"/>
      <c r="D33" s="1309"/>
      <c r="E33" s="2051" t="str">
        <f>"Assumptions are utilised in the determination of Council’s employee entitlement provisions. These assumptions are discussed in note "&amp;'Note 6 to 8'!E141&amp;"."</f>
        <v>Assumptions are utilised in the determination of Council’s employee entitlement provisions. These assumptions are discussed in note 7.3.</v>
      </c>
      <c r="F33" s="2051"/>
      <c r="G33" s="2051"/>
      <c r="H33" s="51"/>
      <c r="I33" s="703" t="s">
        <v>1409</v>
      </c>
      <c r="L33" s="473"/>
    </row>
    <row r="34" spans="1:12" s="63" customFormat="1" ht="4.5" customHeight="1" x14ac:dyDescent="0.3">
      <c r="A34" s="233"/>
      <c r="B34" s="233"/>
      <c r="C34" s="406"/>
      <c r="D34" s="352"/>
      <c r="E34" s="551"/>
      <c r="F34" s="741"/>
      <c r="G34" s="551"/>
      <c r="H34" s="51"/>
      <c r="I34" s="582"/>
      <c r="L34" s="473"/>
    </row>
    <row r="35" spans="1:12" s="63" customFormat="1" x14ac:dyDescent="0.3">
      <c r="A35" s="233"/>
      <c r="B35" s="233"/>
      <c r="C35" s="406"/>
      <c r="D35" s="352"/>
      <c r="E35" s="2063" t="s">
        <v>573</v>
      </c>
      <c r="F35" s="2063"/>
      <c r="G35" s="2063"/>
      <c r="H35" s="51"/>
      <c r="I35" s="582"/>
      <c r="L35" s="473"/>
    </row>
    <row r="36" spans="1:12" s="63" customFormat="1" ht="30" customHeight="1" x14ac:dyDescent="0.3">
      <c r="A36" s="233"/>
      <c r="B36" s="233"/>
      <c r="C36" s="406"/>
      <c r="D36" s="1309"/>
      <c r="E36" s="2051" t="str">
        <f>"Actuarial assumptions are utilised in the determination of Council’s defined benefit superannuation fund obligations. These assumptions are discussed in note "&amp;'Note 9'!D129&amp;"."</f>
        <v>Actuarial assumptions are utilised in the determination of Council’s defined benefit superannuation fund obligations. These assumptions are discussed in note 9.7.</v>
      </c>
      <c r="F36" s="2051"/>
      <c r="G36" s="2051"/>
      <c r="H36" s="51"/>
      <c r="I36" s="703" t="s">
        <v>1409</v>
      </c>
      <c r="L36" s="473"/>
    </row>
    <row r="37" spans="1:12" s="63" customFormat="1" ht="4.5" customHeight="1" x14ac:dyDescent="0.3">
      <c r="A37" s="233"/>
      <c r="B37" s="233"/>
      <c r="C37" s="406"/>
      <c r="D37" s="352"/>
      <c r="E37" s="551"/>
      <c r="F37" s="741"/>
      <c r="G37" s="551"/>
      <c r="H37" s="51"/>
      <c r="I37" s="582"/>
      <c r="L37" s="473"/>
    </row>
    <row r="38" spans="1:12" s="63" customFormat="1" x14ac:dyDescent="0.3">
      <c r="A38" s="233"/>
      <c r="B38" s="233"/>
      <c r="C38" s="406"/>
      <c r="D38" s="352"/>
      <c r="E38" s="2063" t="s">
        <v>1480</v>
      </c>
      <c r="F38" s="2063"/>
      <c r="G38" s="2063"/>
      <c r="H38" s="51"/>
      <c r="I38" s="582"/>
      <c r="L38" s="473"/>
    </row>
    <row r="39" spans="1:12" s="63" customFormat="1" ht="30" customHeight="1" x14ac:dyDescent="0.3">
      <c r="A39" s="233"/>
      <c r="B39" s="233"/>
      <c r="C39" s="406"/>
      <c r="D39" s="1309"/>
      <c r="E39" s="2051" t="str">
        <f>"Assumptions and judgements are utilised in determining the fair value of Council’s property, infrastructure, plant and equipment including useful lives and depreciation rates. These assumptions are discussed in note "&amp;'Note 6'!F5&amp;"."</f>
        <v>Assumptions and judgements are utilised in determining the fair value of Council’s property, infrastructure, plant and equipment including useful lives and depreciation rates. These assumptions are discussed in note 6.1.</v>
      </c>
      <c r="F39" s="2051"/>
      <c r="G39" s="2051"/>
      <c r="H39" s="51"/>
      <c r="I39" s="703" t="s">
        <v>1409</v>
      </c>
      <c r="L39" s="473"/>
    </row>
    <row r="40" spans="1:12" s="63" customFormat="1" ht="4.5" customHeight="1" x14ac:dyDescent="0.3">
      <c r="A40" s="502"/>
      <c r="B40" s="502"/>
      <c r="C40" s="406"/>
      <c r="D40" s="352"/>
      <c r="E40" s="839"/>
      <c r="F40" s="839"/>
      <c r="G40" s="839"/>
      <c r="H40" s="840"/>
      <c r="I40" s="582"/>
      <c r="L40" s="473"/>
    </row>
    <row r="41" spans="1:12" s="63" customFormat="1" x14ac:dyDescent="0.3">
      <c r="A41" s="502"/>
      <c r="B41" s="502"/>
      <c r="C41" s="406"/>
      <c r="D41" s="352"/>
      <c r="E41" s="2063" t="s">
        <v>564</v>
      </c>
      <c r="F41" s="2063"/>
      <c r="G41" s="2063"/>
      <c r="H41" s="518"/>
      <c r="I41" s="582"/>
      <c r="L41" s="473"/>
    </row>
    <row r="42" spans="1:12" s="63" customFormat="1" x14ac:dyDescent="0.3">
      <c r="A42" s="502"/>
      <c r="B42" s="502"/>
      <c r="C42" s="406"/>
      <c r="D42" s="1309"/>
      <c r="E42" s="2051" t="str">
        <f>"Assumptions utilised in the determination of Council’s valuation of its investment in TasWater are  discussed in note "&amp;'Notes 2 to 5'!E551&amp;"."</f>
        <v>Assumptions utilised in the determination of Council’s valuation of its investment in TasWater are  discussed in note 5.2.</v>
      </c>
      <c r="F42" s="2051"/>
      <c r="G42" s="2051"/>
      <c r="H42" s="518"/>
      <c r="I42" s="703" t="s">
        <v>1409</v>
      </c>
      <c r="L42" s="473"/>
    </row>
    <row r="43" spans="1:12" s="63" customFormat="1" ht="4.5" customHeight="1" x14ac:dyDescent="0.3">
      <c r="A43" s="502"/>
      <c r="B43" s="502"/>
      <c r="C43" s="406"/>
      <c r="D43" s="352"/>
      <c r="E43" s="839"/>
      <c r="F43" s="839"/>
      <c r="G43" s="839"/>
      <c r="H43" s="840"/>
      <c r="I43" s="582"/>
      <c r="L43" s="473"/>
    </row>
    <row r="44" spans="1:12" s="63" customFormat="1" x14ac:dyDescent="0.3">
      <c r="A44" s="502"/>
      <c r="B44" s="502"/>
      <c r="C44" s="406"/>
      <c r="D44" s="352"/>
      <c r="E44" s="558" t="s">
        <v>763</v>
      </c>
      <c r="F44" s="558"/>
      <c r="G44" s="551"/>
      <c r="H44" s="535"/>
      <c r="I44" s="582"/>
      <c r="L44" s="473"/>
    </row>
    <row r="45" spans="1:12" s="63" customFormat="1" x14ac:dyDescent="0.3">
      <c r="A45" s="502"/>
      <c r="B45" s="502"/>
      <c r="C45" s="406"/>
      <c r="D45" s="352"/>
      <c r="E45" s="559" t="s">
        <v>880</v>
      </c>
      <c r="F45" s="559"/>
      <c r="G45" s="551"/>
      <c r="H45" s="535"/>
      <c r="I45" s="703" t="s">
        <v>1168</v>
      </c>
      <c r="L45" s="473"/>
    </row>
    <row r="46" spans="1:12" s="63" customFormat="1" ht="4.5" customHeight="1" thickBot="1" x14ac:dyDescent="0.35">
      <c r="A46" s="233"/>
      <c r="B46" s="233"/>
      <c r="C46" s="406"/>
      <c r="D46" s="81"/>
      <c r="E46" s="81"/>
      <c r="F46" s="742"/>
      <c r="G46" s="81"/>
      <c r="H46" s="51"/>
      <c r="I46" s="582"/>
      <c r="L46" s="473"/>
    </row>
    <row r="47" spans="1:12" s="63" customFormat="1" ht="33.75" customHeight="1" x14ac:dyDescent="0.3">
      <c r="A47" s="233"/>
      <c r="B47" s="233"/>
      <c r="C47" s="406"/>
      <c r="E47" s="2067" t="s">
        <v>266</v>
      </c>
      <c r="F47" s="2068"/>
      <c r="G47" s="2069"/>
      <c r="H47" s="51"/>
      <c r="I47" s="582"/>
      <c r="L47" s="473"/>
    </row>
    <row r="48" spans="1:12" s="63" customFormat="1" ht="3.75" customHeight="1" x14ac:dyDescent="0.3">
      <c r="A48" s="233"/>
      <c r="B48" s="233"/>
      <c r="C48" s="406"/>
      <c r="E48" s="1752"/>
      <c r="F48" s="1753"/>
      <c r="G48" s="1754"/>
      <c r="H48" s="51"/>
      <c r="I48" s="582"/>
      <c r="L48" s="473"/>
    </row>
    <row r="49" spans="1:26" s="63" customFormat="1" ht="33.75" customHeight="1" x14ac:dyDescent="0.3">
      <c r="A49" s="233"/>
      <c r="B49" s="233"/>
      <c r="C49" s="406"/>
      <c r="E49" s="2064" t="s">
        <v>1384</v>
      </c>
      <c r="F49" s="2065"/>
      <c r="G49" s="2066"/>
      <c r="H49" s="51"/>
      <c r="I49" s="582"/>
      <c r="L49" s="473"/>
    </row>
    <row r="50" spans="1:26" s="63" customFormat="1" x14ac:dyDescent="0.3">
      <c r="A50" s="233"/>
      <c r="B50" s="233"/>
      <c r="C50" s="406"/>
      <c r="E50" s="1755" t="s">
        <v>1787</v>
      </c>
      <c r="F50" s="1757" t="s">
        <v>1785</v>
      </c>
      <c r="G50" s="1756"/>
      <c r="H50" s="51"/>
      <c r="I50" s="582"/>
      <c r="L50" s="473"/>
    </row>
    <row r="51" spans="1:26" s="63" customFormat="1" x14ac:dyDescent="0.3">
      <c r="A51" s="233"/>
      <c r="B51" s="233"/>
      <c r="C51" s="406"/>
      <c r="E51" s="1755" t="s">
        <v>1788</v>
      </c>
      <c r="F51" s="1761" t="s">
        <v>1786</v>
      </c>
      <c r="G51" s="1756"/>
      <c r="H51" s="51"/>
      <c r="I51" s="582"/>
      <c r="L51" s="473"/>
    </row>
    <row r="52" spans="1:26" s="63" customFormat="1" ht="17.25" thickBot="1" x14ac:dyDescent="0.35">
      <c r="A52" s="233"/>
      <c r="B52" s="233"/>
      <c r="C52" s="406"/>
      <c r="E52" s="1758" t="s">
        <v>1789</v>
      </c>
      <c r="F52" s="1759"/>
      <c r="G52" s="1760"/>
      <c r="H52" s="51"/>
      <c r="I52" s="582"/>
    </row>
    <row r="53" spans="1:26" s="63" customFormat="1" x14ac:dyDescent="0.3">
      <c r="A53" s="1744"/>
      <c r="B53" s="1744"/>
      <c r="C53" s="406"/>
      <c r="D53" s="406"/>
      <c r="E53" s="406"/>
      <c r="F53" s="406"/>
      <c r="G53" s="406"/>
      <c r="H53" s="406"/>
      <c r="I53" s="406"/>
    </row>
    <row r="54" spans="1:26" s="63" customFormat="1" x14ac:dyDescent="0.3">
      <c r="A54" s="1744"/>
      <c r="B54" s="1744"/>
      <c r="C54" s="880">
        <v>1.4</v>
      </c>
      <c r="D54" s="429" t="s">
        <v>737</v>
      </c>
      <c r="E54" s="6"/>
      <c r="F54" s="426"/>
      <c r="G54" s="426"/>
      <c r="H54" s="406"/>
      <c r="I54" s="1081" t="s">
        <v>1991</v>
      </c>
    </row>
    <row r="55" spans="1:26" s="6" customFormat="1" ht="51.75" customHeight="1" thickBot="1" x14ac:dyDescent="0.35">
      <c r="A55" s="1105" t="s">
        <v>745</v>
      </c>
      <c r="B55" s="1744"/>
      <c r="D55" s="426"/>
      <c r="E55" s="2056" t="s">
        <v>1990</v>
      </c>
      <c r="F55" s="2056"/>
      <c r="G55" s="2056"/>
      <c r="H55" s="426"/>
      <c r="I55" s="1081" t="s">
        <v>738</v>
      </c>
      <c r="J55" s="426"/>
      <c r="K55" s="426"/>
      <c r="L55" s="15"/>
      <c r="M55" s="1080"/>
      <c r="N55" s="1080"/>
      <c r="P55" s="630"/>
      <c r="Q55" s="630"/>
      <c r="R55" s="630"/>
      <c r="S55" s="630"/>
      <c r="T55" s="630"/>
      <c r="U55" s="630"/>
      <c r="V55" s="630"/>
      <c r="W55" s="630"/>
      <c r="X55" s="630"/>
    </row>
    <row r="56" spans="1:26" s="6" customFormat="1" ht="16.5" customHeight="1" x14ac:dyDescent="0.3">
      <c r="A56" s="2049" t="s">
        <v>1735</v>
      </c>
      <c r="B56" s="1876"/>
      <c r="D56" s="1877"/>
      <c r="E56" s="2072" t="s">
        <v>1900</v>
      </c>
      <c r="F56" s="2073"/>
      <c r="G56" s="2074"/>
      <c r="H56" s="1877"/>
      <c r="I56" s="2050" t="s">
        <v>744</v>
      </c>
      <c r="J56" s="2050"/>
      <c r="K56" s="2050"/>
      <c r="L56" s="2050"/>
      <c r="O56" s="805"/>
      <c r="P56" s="805"/>
      <c r="R56" s="808"/>
      <c r="S56" s="806"/>
      <c r="T56" s="806"/>
      <c r="U56" s="806"/>
      <c r="V56" s="806"/>
      <c r="W56" s="806"/>
      <c r="X56" s="806"/>
      <c r="Y56" s="806"/>
      <c r="Z56" s="807"/>
    </row>
    <row r="57" spans="1:26" s="6" customFormat="1" ht="16.5" customHeight="1" thickBot="1" x14ac:dyDescent="0.35">
      <c r="A57" s="2049"/>
      <c r="B57" s="1744"/>
      <c r="D57" s="1747"/>
      <c r="E57" s="2053" t="s">
        <v>1901</v>
      </c>
      <c r="F57" s="2054"/>
      <c r="G57" s="2055"/>
      <c r="H57" s="1747"/>
      <c r="I57" s="2050"/>
      <c r="J57" s="2050"/>
      <c r="K57" s="2050"/>
      <c r="L57" s="2050"/>
      <c r="O57" s="805"/>
      <c r="P57" s="805"/>
      <c r="R57" s="808"/>
      <c r="S57" s="806"/>
      <c r="T57" s="806"/>
      <c r="U57" s="806"/>
      <c r="V57" s="806"/>
      <c r="W57" s="806"/>
      <c r="X57" s="806"/>
      <c r="Y57" s="806"/>
      <c r="Z57" s="807"/>
    </row>
    <row r="58" spans="1:26" s="6" customFormat="1" ht="16.5" customHeight="1" x14ac:dyDescent="0.3">
      <c r="A58" s="1744"/>
      <c r="B58" s="1744"/>
      <c r="D58" s="1747"/>
      <c r="E58" s="1748"/>
      <c r="F58" s="1748"/>
      <c r="G58" s="1748"/>
      <c r="H58" s="1747"/>
      <c r="I58" s="1747"/>
      <c r="J58" s="1747"/>
      <c r="K58" s="1747"/>
      <c r="L58" s="15"/>
      <c r="O58" s="805"/>
      <c r="P58" s="805"/>
      <c r="R58" s="808"/>
      <c r="S58" s="806"/>
      <c r="T58" s="806"/>
      <c r="U58" s="806"/>
      <c r="V58" s="806"/>
      <c r="W58" s="806"/>
      <c r="X58" s="806"/>
      <c r="Y58" s="806"/>
      <c r="Z58" s="807"/>
    </row>
    <row r="59" spans="1:26" s="6" customFormat="1" ht="18" x14ac:dyDescent="0.3">
      <c r="A59" s="1744"/>
      <c r="B59" s="1744"/>
      <c r="C59" s="426"/>
      <c r="D59" s="426"/>
      <c r="E59" s="429" t="s">
        <v>739</v>
      </c>
      <c r="F59" s="426"/>
      <c r="G59" s="426"/>
      <c r="H59" s="426"/>
      <c r="I59" s="426"/>
      <c r="J59" s="426"/>
      <c r="K59" s="426"/>
      <c r="L59" s="15"/>
      <c r="O59" s="805"/>
      <c r="P59" s="805"/>
    </row>
    <row r="60" spans="1:26" s="6" customFormat="1" ht="7.5" customHeight="1" x14ac:dyDescent="0.3">
      <c r="A60" s="1744"/>
      <c r="B60" s="1744"/>
      <c r="C60" s="426"/>
      <c r="D60" s="426"/>
      <c r="E60" s="15"/>
      <c r="F60" s="426"/>
      <c r="G60" s="426"/>
      <c r="H60" s="426"/>
      <c r="I60" s="426"/>
      <c r="J60" s="426"/>
      <c r="K60" s="426"/>
      <c r="L60" s="15"/>
      <c r="O60" s="805"/>
      <c r="P60" s="805"/>
      <c r="Q60" s="809"/>
      <c r="R60" s="809"/>
      <c r="S60" s="806"/>
      <c r="T60" s="806"/>
      <c r="U60" s="806"/>
      <c r="V60" s="806"/>
      <c r="W60" s="806"/>
      <c r="X60" s="806"/>
      <c r="Y60" s="806"/>
      <c r="Z60" s="807"/>
    </row>
    <row r="61" spans="1:26" s="6" customFormat="1" x14ac:dyDescent="0.3">
      <c r="A61" s="1744"/>
      <c r="B61" s="1744"/>
      <c r="C61" s="15"/>
      <c r="D61" s="429">
        <v>1</v>
      </c>
      <c r="E61" s="429" t="s">
        <v>269</v>
      </c>
      <c r="F61" s="426"/>
      <c r="G61" s="426"/>
      <c r="H61" s="426"/>
      <c r="I61" s="426"/>
      <c r="J61" s="426"/>
      <c r="K61" s="426"/>
      <c r="L61" s="15"/>
    </row>
    <row r="62" spans="1:26" s="6" customFormat="1" ht="35.25" customHeight="1" x14ac:dyDescent="0.3">
      <c r="A62" s="1744"/>
      <c r="B62" s="1744"/>
      <c r="C62" s="15"/>
      <c r="D62" s="426"/>
      <c r="E62" s="2070" t="s">
        <v>775</v>
      </c>
      <c r="F62" s="2070"/>
      <c r="G62" s="2070"/>
      <c r="H62" s="2071"/>
      <c r="I62" s="2071"/>
      <c r="J62" s="2071"/>
      <c r="K62" s="1748"/>
      <c r="L62" s="15"/>
    </row>
    <row r="63" spans="1:26" s="6" customFormat="1" x14ac:dyDescent="0.3">
      <c r="A63" s="1744"/>
      <c r="B63" s="1744"/>
      <c r="C63" s="15"/>
      <c r="D63" s="426"/>
      <c r="E63" s="1748"/>
      <c r="F63" s="1748"/>
      <c r="G63" s="1748"/>
      <c r="H63" s="1748"/>
      <c r="I63" s="1748"/>
      <c r="J63" s="1748"/>
      <c r="K63" s="1748"/>
      <c r="L63" s="15"/>
    </row>
    <row r="64" spans="1:26" s="6" customFormat="1" x14ac:dyDescent="0.3">
      <c r="A64" s="1744"/>
      <c r="B64" s="1744"/>
      <c r="C64" s="15"/>
      <c r="D64" s="429">
        <v>2</v>
      </c>
      <c r="E64" s="622" t="s">
        <v>270</v>
      </c>
      <c r="F64" s="623"/>
      <c r="G64" s="623"/>
      <c r="H64" s="623"/>
      <c r="I64" s="623"/>
      <c r="J64" s="623"/>
      <c r="K64" s="623"/>
      <c r="L64" s="15"/>
    </row>
    <row r="65" spans="1:12" s="6" customFormat="1" x14ac:dyDescent="0.3">
      <c r="A65" s="1744"/>
      <c r="B65" s="1744"/>
      <c r="C65" s="15"/>
      <c r="D65" s="426"/>
      <c r="E65" s="2070" t="s">
        <v>742</v>
      </c>
      <c r="F65" s="2070"/>
      <c r="G65" s="2070"/>
      <c r="H65" s="2071"/>
      <c r="I65" s="2071"/>
      <c r="J65" s="2071"/>
      <c r="K65" s="1748"/>
      <c r="L65" s="15"/>
    </row>
    <row r="66" spans="1:12" s="6" customFormat="1" x14ac:dyDescent="0.3">
      <c r="A66" s="1744"/>
      <c r="B66" s="1744"/>
      <c r="C66" s="15"/>
      <c r="D66" s="426"/>
      <c r="E66" s="623"/>
      <c r="F66" s="623"/>
      <c r="G66" s="623"/>
      <c r="H66" s="623"/>
      <c r="I66" s="623"/>
      <c r="J66" s="623"/>
      <c r="K66" s="623"/>
      <c r="L66" s="15"/>
    </row>
    <row r="67" spans="1:12" s="6" customFormat="1" x14ac:dyDescent="0.3">
      <c r="A67" s="1744"/>
      <c r="B67" s="1744"/>
      <c r="C67" s="15"/>
      <c r="D67" s="429">
        <v>3</v>
      </c>
      <c r="E67" s="429" t="s">
        <v>638</v>
      </c>
      <c r="F67" s="426"/>
      <c r="G67" s="426"/>
      <c r="H67" s="426"/>
      <c r="I67" s="426"/>
      <c r="J67" s="426"/>
      <c r="K67" s="426"/>
      <c r="L67" s="15"/>
    </row>
    <row r="68" spans="1:12" s="6" customFormat="1" ht="117.75" customHeight="1" x14ac:dyDescent="0.3">
      <c r="A68" s="1744"/>
      <c r="B68" s="1744"/>
      <c r="C68" s="15"/>
      <c r="D68" s="426"/>
      <c r="E68" s="2070" t="s">
        <v>1992</v>
      </c>
      <c r="F68" s="2070"/>
      <c r="G68" s="2070"/>
      <c r="H68" s="2071"/>
      <c r="I68" s="2071"/>
      <c r="J68" s="2071"/>
      <c r="K68" s="1748"/>
      <c r="L68" s="15"/>
    </row>
    <row r="69" spans="1:12" s="6" customFormat="1" x14ac:dyDescent="0.3">
      <c r="A69" s="1744"/>
      <c r="B69" s="1744"/>
      <c r="C69" s="15"/>
      <c r="D69" s="426"/>
      <c r="E69" s="426"/>
      <c r="F69" s="426"/>
      <c r="G69" s="426"/>
      <c r="H69" s="426"/>
      <c r="I69" s="426"/>
      <c r="J69" s="426"/>
      <c r="K69" s="426"/>
      <c r="L69" s="15"/>
    </row>
    <row r="70" spans="1:12" s="6" customFormat="1" x14ac:dyDescent="0.3">
      <c r="A70" s="1744"/>
      <c r="B70" s="1744"/>
      <c r="C70" s="15"/>
      <c r="D70" s="28">
        <v>4</v>
      </c>
      <c r="E70" s="429" t="s">
        <v>740</v>
      </c>
      <c r="F70" s="426"/>
      <c r="G70" s="426"/>
      <c r="H70" s="426"/>
      <c r="I70" s="426"/>
      <c r="J70" s="426"/>
      <c r="K70" s="426"/>
      <c r="L70" s="15"/>
    </row>
    <row r="71" spans="1:12" s="6" customFormat="1" ht="38.25" customHeight="1" x14ac:dyDescent="0.3">
      <c r="A71" s="1744"/>
      <c r="B71" s="1744"/>
      <c r="C71" s="15"/>
      <c r="D71" s="426"/>
      <c r="E71" s="2070" t="s">
        <v>774</v>
      </c>
      <c r="F71" s="2070"/>
      <c r="G71" s="2070"/>
      <c r="H71" s="1747"/>
      <c r="I71" s="1747"/>
      <c r="J71" s="1747"/>
      <c r="K71" s="1747"/>
      <c r="L71" s="15"/>
    </row>
    <row r="72" spans="1:12" s="6" customFormat="1" x14ac:dyDescent="0.3">
      <c r="A72" s="1744"/>
      <c r="B72" s="1744"/>
      <c r="C72" s="15"/>
      <c r="D72" s="426"/>
      <c r="E72" s="426"/>
      <c r="F72" s="426"/>
      <c r="G72" s="426"/>
      <c r="H72" s="426"/>
      <c r="I72" s="426"/>
      <c r="J72" s="426"/>
      <c r="K72" s="426"/>
      <c r="L72" s="15"/>
    </row>
    <row r="73" spans="1:12" s="6" customFormat="1" x14ac:dyDescent="0.3">
      <c r="A73" s="1744"/>
      <c r="B73" s="1744"/>
      <c r="C73" s="15"/>
      <c r="D73" s="426"/>
      <c r="E73" s="429" t="s">
        <v>604</v>
      </c>
      <c r="F73" s="426"/>
      <c r="G73" s="426"/>
      <c r="H73" s="426"/>
      <c r="I73" s="426"/>
      <c r="J73" s="426"/>
      <c r="K73" s="426"/>
      <c r="L73" s="15"/>
    </row>
    <row r="74" spans="1:12" s="6" customFormat="1" ht="7.5" customHeight="1" x14ac:dyDescent="0.3">
      <c r="A74" s="1744"/>
      <c r="B74" s="1744"/>
      <c r="C74" s="15"/>
      <c r="D74" s="426"/>
      <c r="E74" s="426"/>
      <c r="F74" s="426"/>
      <c r="G74" s="426"/>
      <c r="H74" s="426"/>
      <c r="I74" s="426"/>
      <c r="J74" s="426"/>
      <c r="K74" s="426"/>
      <c r="L74" s="15"/>
    </row>
    <row r="75" spans="1:12" s="6" customFormat="1" x14ac:dyDescent="0.3">
      <c r="A75" s="1744"/>
      <c r="B75" s="1744"/>
      <c r="C75" s="15"/>
      <c r="D75" s="429">
        <v>1</v>
      </c>
      <c r="E75" s="429" t="s">
        <v>82</v>
      </c>
      <c r="F75" s="15"/>
      <c r="G75" s="15"/>
      <c r="H75" s="15"/>
      <c r="I75" s="1439"/>
      <c r="J75" s="15"/>
      <c r="K75" s="15"/>
      <c r="L75" s="15"/>
    </row>
    <row r="76" spans="1:12" s="6" customFormat="1" ht="34.5" customHeight="1" x14ac:dyDescent="0.3">
      <c r="A76" s="1744"/>
      <c r="B76" s="1744"/>
      <c r="C76" s="15"/>
      <c r="D76" s="426"/>
      <c r="E76" s="2070" t="s">
        <v>743</v>
      </c>
      <c r="F76" s="2070"/>
      <c r="G76" s="2070"/>
      <c r="H76" s="2071"/>
      <c r="I76" s="2071"/>
      <c r="J76" s="2071"/>
      <c r="K76" s="1748"/>
      <c r="L76" s="15"/>
    </row>
    <row r="77" spans="1:12" s="6" customFormat="1" x14ac:dyDescent="0.3">
      <c r="A77" s="1744"/>
      <c r="B77" s="1744"/>
      <c r="C77" s="15"/>
      <c r="D77" s="426"/>
      <c r="E77" s="15"/>
      <c r="F77" s="15"/>
      <c r="G77" s="15"/>
      <c r="H77" s="15"/>
      <c r="I77" s="15"/>
      <c r="J77" s="15"/>
      <c r="K77" s="15"/>
      <c r="L77" s="15"/>
    </row>
    <row r="78" spans="1:12" s="6" customFormat="1" x14ac:dyDescent="0.3">
      <c r="A78" s="1744"/>
      <c r="B78" s="1744"/>
      <c r="C78" s="15"/>
      <c r="D78" s="429">
        <v>2</v>
      </c>
      <c r="E78" s="429" t="s">
        <v>324</v>
      </c>
      <c r="F78" s="426"/>
      <c r="G78" s="426"/>
      <c r="H78" s="426"/>
      <c r="I78" s="1439"/>
      <c r="J78" s="426"/>
      <c r="K78" s="426"/>
      <c r="L78" s="15"/>
    </row>
    <row r="79" spans="1:12" s="6" customFormat="1" ht="33.75" customHeight="1" x14ac:dyDescent="0.3">
      <c r="A79" s="1744"/>
      <c r="B79" s="1744"/>
      <c r="C79" s="15"/>
      <c r="D79" s="426"/>
      <c r="E79" s="2070" t="s">
        <v>741</v>
      </c>
      <c r="F79" s="2070"/>
      <c r="G79" s="2070"/>
      <c r="H79" s="2071"/>
      <c r="I79" s="2071"/>
      <c r="J79" s="2071"/>
      <c r="K79" s="1748"/>
      <c r="L79" s="15"/>
    </row>
    <row r="80" spans="1:12" s="6" customFormat="1" x14ac:dyDescent="0.3">
      <c r="A80" s="1744"/>
      <c r="B80" s="1744"/>
      <c r="C80" s="15"/>
      <c r="D80" s="426"/>
      <c r="E80" s="426"/>
      <c r="F80" s="426"/>
      <c r="G80" s="426"/>
      <c r="H80" s="426"/>
      <c r="I80" s="426"/>
      <c r="J80" s="426"/>
      <c r="K80" s="426"/>
      <c r="L80" s="15"/>
    </row>
    <row r="81" spans="1:14" s="6" customFormat="1" x14ac:dyDescent="0.3">
      <c r="A81" s="1744"/>
      <c r="B81" s="1744"/>
      <c r="C81" s="15"/>
      <c r="D81" s="429">
        <v>3</v>
      </c>
      <c r="E81" s="429" t="s">
        <v>593</v>
      </c>
      <c r="F81" s="426"/>
      <c r="G81" s="426"/>
      <c r="H81" s="426"/>
      <c r="I81" s="1439"/>
      <c r="J81" s="426"/>
      <c r="K81" s="426"/>
      <c r="L81" s="15"/>
    </row>
    <row r="82" spans="1:14" s="6" customFormat="1" ht="37.5" customHeight="1" x14ac:dyDescent="0.3">
      <c r="A82" s="1744"/>
      <c r="B82" s="1744"/>
      <c r="C82" s="15"/>
      <c r="D82" s="492"/>
      <c r="E82" s="2070" t="s">
        <v>1736</v>
      </c>
      <c r="F82" s="2070"/>
      <c r="G82" s="2070"/>
      <c r="H82" s="2071"/>
      <c r="I82" s="2071"/>
      <c r="J82" s="2071"/>
      <c r="K82" s="1748"/>
      <c r="L82" s="15"/>
    </row>
    <row r="83" spans="1:14" s="63" customFormat="1" x14ac:dyDescent="0.3">
      <c r="A83" s="233"/>
      <c r="H83" s="51"/>
      <c r="I83" s="582"/>
    </row>
    <row r="84" spans="1:14" s="63" customFormat="1" ht="8.25" customHeight="1" x14ac:dyDescent="0.3">
      <c r="A84" s="233"/>
      <c r="B84" s="233"/>
      <c r="E84" s="81"/>
      <c r="F84" s="742"/>
      <c r="G84" s="81"/>
      <c r="H84" s="51"/>
      <c r="J84" s="582"/>
      <c r="K84" s="582"/>
      <c r="L84" s="582"/>
      <c r="M84" s="582"/>
      <c r="N84" s="582"/>
    </row>
    <row r="85" spans="1:14" s="63" customFormat="1" x14ac:dyDescent="0.3">
      <c r="A85" s="502"/>
      <c r="B85" s="502"/>
      <c r="C85" s="401"/>
      <c r="E85" s="82"/>
      <c r="F85" s="82"/>
      <c r="G85" s="82"/>
      <c r="H85" s="401"/>
      <c r="I85" s="582"/>
    </row>
    <row r="86" spans="1:14" s="63" customFormat="1" x14ac:dyDescent="0.3">
      <c r="A86" s="502"/>
      <c r="B86" s="502"/>
      <c r="C86" s="590"/>
      <c r="D86" s="591"/>
      <c r="E86" s="592"/>
      <c r="F86" s="592"/>
      <c r="G86" s="592"/>
      <c r="H86" s="590"/>
      <c r="I86" s="582"/>
    </row>
    <row r="87" spans="1:14" s="63" customFormat="1" x14ac:dyDescent="0.3">
      <c r="A87" s="502"/>
      <c r="B87" s="502"/>
      <c r="C87" s="590"/>
      <c r="D87" s="591"/>
      <c r="E87" s="592"/>
      <c r="F87" s="592"/>
      <c r="G87" s="592"/>
      <c r="H87" s="590"/>
      <c r="I87" s="582"/>
    </row>
    <row r="88" spans="1:14" s="63" customFormat="1" x14ac:dyDescent="0.3">
      <c r="A88" s="502"/>
      <c r="B88" s="502"/>
      <c r="C88" s="590"/>
      <c r="D88" s="591"/>
      <c r="E88" s="592"/>
      <c r="F88" s="592"/>
      <c r="G88" s="592"/>
      <c r="H88" s="590"/>
      <c r="I88" s="582"/>
    </row>
    <row r="89" spans="1:14" x14ac:dyDescent="0.3">
      <c r="A89" s="502"/>
      <c r="B89" s="502"/>
      <c r="C89" s="590"/>
      <c r="D89" s="593"/>
      <c r="E89" s="594"/>
      <c r="F89" s="740"/>
      <c r="G89" s="594"/>
      <c r="H89" s="590"/>
    </row>
    <row r="90" spans="1:14" x14ac:dyDescent="0.3">
      <c r="C90" s="590"/>
      <c r="D90" s="590"/>
      <c r="E90" s="592"/>
      <c r="F90" s="592"/>
      <c r="G90" s="592"/>
      <c r="H90" s="590"/>
    </row>
    <row r="91" spans="1:14" x14ac:dyDescent="0.3">
      <c r="C91" s="590"/>
      <c r="D91" s="590"/>
      <c r="E91" s="592"/>
      <c r="F91" s="592"/>
      <c r="G91" s="592"/>
      <c r="H91" s="590"/>
    </row>
    <row r="92" spans="1:14" x14ac:dyDescent="0.3">
      <c r="C92" s="590"/>
      <c r="D92" s="590"/>
      <c r="E92" s="592"/>
      <c r="F92" s="592"/>
      <c r="G92" s="592"/>
      <c r="H92" s="590"/>
    </row>
    <row r="93" spans="1:14" x14ac:dyDescent="0.3">
      <c r="C93" s="590"/>
      <c r="D93" s="590"/>
      <c r="E93" s="592"/>
      <c r="F93" s="592"/>
      <c r="G93" s="592"/>
      <c r="H93" s="590"/>
    </row>
    <row r="94" spans="1:14" x14ac:dyDescent="0.3">
      <c r="C94" s="590"/>
      <c r="D94" s="590"/>
      <c r="E94" s="592"/>
      <c r="F94" s="592"/>
      <c r="G94" s="592"/>
      <c r="H94" s="590"/>
    </row>
    <row r="95" spans="1:14" x14ac:dyDescent="0.3">
      <c r="C95" s="590"/>
      <c r="D95" s="590"/>
      <c r="E95" s="592"/>
      <c r="F95" s="592"/>
      <c r="G95" s="592"/>
      <c r="H95" s="590"/>
    </row>
    <row r="96" spans="1:14" x14ac:dyDescent="0.3">
      <c r="C96" s="590"/>
      <c r="D96" s="590"/>
      <c r="E96" s="592"/>
      <c r="F96" s="592"/>
      <c r="G96" s="592"/>
      <c r="H96" s="590"/>
    </row>
    <row r="97" spans="3:8" x14ac:dyDescent="0.3">
      <c r="C97" s="590"/>
      <c r="D97" s="590"/>
      <c r="E97" s="592"/>
      <c r="F97" s="592"/>
      <c r="G97" s="592"/>
      <c r="H97" s="590"/>
    </row>
    <row r="98" spans="3:8" x14ac:dyDescent="0.3">
      <c r="C98" s="590"/>
      <c r="D98" s="590"/>
      <c r="E98" s="592"/>
      <c r="F98" s="592"/>
      <c r="G98" s="592"/>
      <c r="H98" s="590"/>
    </row>
    <row r="99" spans="3:8" x14ac:dyDescent="0.3">
      <c r="C99" s="590"/>
      <c r="D99" s="590"/>
      <c r="E99" s="592"/>
      <c r="F99" s="592"/>
      <c r="G99" s="592"/>
      <c r="H99" s="590"/>
    </row>
    <row r="100" spans="3:8" x14ac:dyDescent="0.3">
      <c r="C100" s="590"/>
      <c r="D100" s="590"/>
      <c r="E100" s="592"/>
      <c r="F100" s="592"/>
      <c r="G100" s="592"/>
      <c r="H100" s="590"/>
    </row>
    <row r="101" spans="3:8" x14ac:dyDescent="0.3">
      <c r="C101" s="590"/>
      <c r="D101" s="590"/>
      <c r="E101" s="592"/>
      <c r="F101" s="592"/>
      <c r="G101" s="592"/>
      <c r="H101" s="590"/>
    </row>
    <row r="102" spans="3:8" x14ac:dyDescent="0.3">
      <c r="C102" s="590"/>
      <c r="D102" s="590"/>
      <c r="E102" s="592"/>
      <c r="F102" s="592"/>
      <c r="G102" s="592"/>
      <c r="H102" s="590"/>
    </row>
    <row r="103" spans="3:8" x14ac:dyDescent="0.3">
      <c r="C103" s="590"/>
      <c r="D103" s="590"/>
      <c r="E103" s="592"/>
      <c r="F103" s="592"/>
      <c r="G103" s="592"/>
      <c r="H103" s="590"/>
    </row>
    <row r="104" spans="3:8" x14ac:dyDescent="0.3">
      <c r="C104" s="590"/>
      <c r="D104" s="590"/>
      <c r="E104" s="592"/>
      <c r="F104" s="592"/>
      <c r="G104" s="592"/>
      <c r="H104" s="590"/>
    </row>
    <row r="105" spans="3:8" x14ac:dyDescent="0.3">
      <c r="C105" s="590"/>
      <c r="D105" s="590"/>
      <c r="E105" s="592"/>
      <c r="F105" s="592"/>
      <c r="G105" s="592"/>
      <c r="H105" s="590"/>
    </row>
    <row r="106" spans="3:8" x14ac:dyDescent="0.3">
      <c r="C106" s="590"/>
      <c r="D106" s="590"/>
      <c r="E106" s="592"/>
      <c r="F106" s="592"/>
      <c r="G106" s="592"/>
      <c r="H106" s="590"/>
    </row>
    <row r="107" spans="3:8" x14ac:dyDescent="0.3">
      <c r="C107" s="590"/>
      <c r="D107" s="590"/>
      <c r="E107" s="592"/>
      <c r="F107" s="592"/>
      <c r="G107" s="592"/>
      <c r="H107" s="590"/>
    </row>
    <row r="108" spans="3:8" x14ac:dyDescent="0.3">
      <c r="C108" s="590"/>
      <c r="D108" s="590"/>
      <c r="E108" s="592"/>
      <c r="F108" s="592"/>
      <c r="G108" s="592"/>
      <c r="H108" s="590"/>
    </row>
    <row r="109" spans="3:8" x14ac:dyDescent="0.3">
      <c r="C109" s="590"/>
      <c r="D109" s="590"/>
      <c r="E109" s="592"/>
      <c r="F109" s="592"/>
      <c r="G109" s="592"/>
      <c r="H109" s="590"/>
    </row>
    <row r="110" spans="3:8" x14ac:dyDescent="0.3">
      <c r="C110" s="590"/>
      <c r="D110" s="590"/>
      <c r="E110" s="592"/>
      <c r="F110" s="592"/>
      <c r="G110" s="592"/>
      <c r="H110" s="590"/>
    </row>
    <row r="111" spans="3:8" x14ac:dyDescent="0.3">
      <c r="C111" s="590"/>
      <c r="D111" s="590"/>
      <c r="E111" s="592"/>
      <c r="F111" s="592"/>
      <c r="G111" s="592"/>
      <c r="H111" s="590"/>
    </row>
    <row r="112" spans="3:8" x14ac:dyDescent="0.3">
      <c r="C112" s="590"/>
      <c r="D112" s="590"/>
      <c r="E112" s="592"/>
      <c r="F112" s="592"/>
      <c r="G112" s="592"/>
      <c r="H112" s="590"/>
    </row>
    <row r="113" spans="3:8" x14ac:dyDescent="0.3">
      <c r="C113" s="590"/>
      <c r="D113" s="590"/>
      <c r="E113" s="592"/>
      <c r="F113" s="592"/>
      <c r="G113" s="592"/>
      <c r="H113" s="590"/>
    </row>
    <row r="114" spans="3:8" x14ac:dyDescent="0.3">
      <c r="C114" s="590"/>
      <c r="D114" s="590"/>
      <c r="E114" s="592"/>
      <c r="F114" s="592"/>
      <c r="G114" s="592"/>
      <c r="H114" s="590"/>
    </row>
    <row r="115" spans="3:8" x14ac:dyDescent="0.3">
      <c r="C115" s="590"/>
      <c r="D115" s="590"/>
      <c r="E115" s="592"/>
      <c r="F115" s="592"/>
      <c r="G115" s="592"/>
      <c r="H115" s="590"/>
    </row>
    <row r="116" spans="3:8" x14ac:dyDescent="0.3">
      <c r="C116" s="590"/>
      <c r="D116" s="590"/>
      <c r="E116" s="592"/>
      <c r="F116" s="592"/>
      <c r="G116" s="592"/>
      <c r="H116" s="590"/>
    </row>
    <row r="117" spans="3:8" x14ac:dyDescent="0.3">
      <c r="C117" s="590"/>
      <c r="D117" s="590"/>
      <c r="E117" s="592"/>
      <c r="F117" s="592"/>
      <c r="G117" s="592"/>
      <c r="H117" s="590"/>
    </row>
    <row r="118" spans="3:8" x14ac:dyDescent="0.3">
      <c r="C118" s="590"/>
      <c r="D118" s="590"/>
      <c r="E118" s="592"/>
      <c r="F118" s="592"/>
      <c r="G118" s="592"/>
      <c r="H118" s="590"/>
    </row>
    <row r="119" spans="3:8" x14ac:dyDescent="0.3">
      <c r="C119" s="590"/>
      <c r="D119" s="590"/>
      <c r="E119" s="592"/>
      <c r="F119" s="592"/>
      <c r="G119" s="592"/>
      <c r="H119" s="590"/>
    </row>
    <row r="120" spans="3:8" x14ac:dyDescent="0.3">
      <c r="C120" s="590"/>
      <c r="D120" s="590"/>
      <c r="E120" s="592"/>
      <c r="F120" s="592"/>
      <c r="G120" s="592"/>
      <c r="H120" s="590"/>
    </row>
    <row r="121" spans="3:8" x14ac:dyDescent="0.3">
      <c r="C121" s="590"/>
      <c r="D121" s="590"/>
      <c r="E121" s="592"/>
      <c r="F121" s="592"/>
      <c r="G121" s="592"/>
      <c r="H121" s="590"/>
    </row>
    <row r="124" spans="3:8" ht="33" x14ac:dyDescent="0.3">
      <c r="E124" s="82" t="s">
        <v>1377</v>
      </c>
    </row>
    <row r="140" spans="8:8" x14ac:dyDescent="0.3">
      <c r="H140" s="401">
        <f>H139-H138</f>
        <v>0</v>
      </c>
    </row>
  </sheetData>
  <customSheetViews>
    <customSheetView guid="{7F222B88-8DE7-4209-9261-78C075D2F561}" showPageBreaks="1" printArea="1" hiddenRows="1" view="pageBreakPreview" showRuler="0">
      <pane ySplit="2" topLeftCell="A226" activePane="bottomLeft" state="frozen"/>
      <selection pane="bottomLeft" activeCell="E229" sqref="E229"/>
      <rowBreaks count="7" manualBreakCount="7">
        <brk id="40" max="5" man="1"/>
        <brk id="86" max="5" man="1"/>
        <brk id="155" max="5" man="1"/>
        <brk id="214" max="5" man="1"/>
        <brk id="248" max="5" man="1"/>
        <brk id="284" max="5" man="1"/>
        <brk id="321" max="5" man="1"/>
      </rowBreaks>
      <pageMargins left="0.74803149606299213" right="0.62992125984251968" top="0.70866141732283472" bottom="0.70866141732283472" header="0.51181102362204722" footer="0.51181102362204722"/>
      <pageSetup paperSize="9" scale="67" fitToHeight="8" orientation="portrait" r:id="rId1"/>
      <headerFooter alignWithMargins="0">
        <oddFooter>&amp;C&amp;"Arial Narrow,Regular"Page &amp;P of &amp;N</oddFooter>
      </headerFooter>
    </customSheetView>
  </customSheetViews>
  <mergeCells count="44">
    <mergeCell ref="E65:G65"/>
    <mergeCell ref="H65:J65"/>
    <mergeCell ref="E62:G62"/>
    <mergeCell ref="H62:J62"/>
    <mergeCell ref="E56:G56"/>
    <mergeCell ref="E79:G79"/>
    <mergeCell ref="H79:J79"/>
    <mergeCell ref="E82:G82"/>
    <mergeCell ref="H82:J82"/>
    <mergeCell ref="E68:G68"/>
    <mergeCell ref="H68:J68"/>
    <mergeCell ref="E71:G71"/>
    <mergeCell ref="E76:G76"/>
    <mergeCell ref="H76:J76"/>
    <mergeCell ref="E6:G6"/>
    <mergeCell ref="D4:E4"/>
    <mergeCell ref="E35:G35"/>
    <mergeCell ref="E49:G49"/>
    <mergeCell ref="E30:G30"/>
    <mergeCell ref="E28:G28"/>
    <mergeCell ref="E31:G31"/>
    <mergeCell ref="E41:G41"/>
    <mergeCell ref="E42:G42"/>
    <mergeCell ref="E32:G32"/>
    <mergeCell ref="E38:G38"/>
    <mergeCell ref="E36:G36"/>
    <mergeCell ref="E47:G47"/>
    <mergeCell ref="I18:L20"/>
    <mergeCell ref="E14:G14"/>
    <mergeCell ref="A8:A10"/>
    <mergeCell ref="E25:G25"/>
    <mergeCell ref="E16:G16"/>
    <mergeCell ref="E20:G20"/>
    <mergeCell ref="E22:G22"/>
    <mergeCell ref="E13:G13"/>
    <mergeCell ref="E18:G18"/>
    <mergeCell ref="A56:A57"/>
    <mergeCell ref="I56:L57"/>
    <mergeCell ref="E39:G39"/>
    <mergeCell ref="E33:G33"/>
    <mergeCell ref="I26:K26"/>
    <mergeCell ref="E26:G26"/>
    <mergeCell ref="E57:G57"/>
    <mergeCell ref="E55:G55"/>
  </mergeCells>
  <phoneticPr fontId="0" type="noConversion"/>
  <printOptions horizontalCentered="1"/>
  <pageMargins left="0.47244094488188981" right="0.47244094488188981" top="0.78740157480314965" bottom="0.39370078740157483" header="0.51181102362204722" footer="0.23622047244094491"/>
  <pageSetup paperSize="9" scale="75" fitToHeight="8" orientation="portrait" r:id="rId2"/>
  <headerFooter alignWithMargins="0">
    <oddFooter>&amp;C&amp;P</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P113"/>
  <sheetViews>
    <sheetView showGridLines="0" view="pageBreakPreview" zoomScaleNormal="100" zoomScaleSheetLayoutView="100" workbookViewId="0">
      <pane ySplit="2" topLeftCell="A3" activePane="bottomLeft" state="frozen"/>
      <selection activeCell="A6" sqref="A6"/>
      <selection pane="bottomLeft" activeCell="A6" sqref="A6"/>
    </sheetView>
  </sheetViews>
  <sheetFormatPr defaultColWidth="9" defaultRowHeight="16.5" x14ac:dyDescent="0.3"/>
  <cols>
    <col min="1" max="1" width="13.25" style="6" customWidth="1"/>
    <col min="2" max="2" width="4.25" style="6" bestFit="1" customWidth="1"/>
    <col min="3" max="3" width="10.375" style="6" customWidth="1"/>
    <col min="4" max="4" width="15.375" style="6" customWidth="1"/>
    <col min="5" max="5" width="16.625" style="6" customWidth="1"/>
    <col min="6" max="8" width="11.625" style="6" customWidth="1"/>
    <col min="9" max="9" width="13" style="6" customWidth="1"/>
    <col min="10" max="11" width="11.625" style="6" customWidth="1"/>
    <col min="12" max="16384" width="9" style="6"/>
  </cols>
  <sheetData>
    <row r="1" spans="1:16" s="1" customFormat="1" ht="16.5" customHeight="1" x14ac:dyDescent="0.3">
      <c r="A1" s="566" t="s">
        <v>217</v>
      </c>
      <c r="B1" s="54"/>
      <c r="C1" s="111" t="str">
        <f>IF('Merge Details_Printing instr'!$B$11="Insert details here",'Merge Details_Printing instr'!$A$11,'Merge Details_Printing instr'!$B$11)</f>
        <v>Council Name</v>
      </c>
      <c r="E1" s="2075" t="s">
        <v>315</v>
      </c>
      <c r="F1" s="2075"/>
      <c r="G1" s="2075"/>
      <c r="H1" s="2075"/>
      <c r="I1" s="2075"/>
      <c r="J1" s="2075"/>
    </row>
    <row r="2" spans="1:16" s="43" customFormat="1" ht="17.25" customHeight="1" x14ac:dyDescent="0.3">
      <c r="A2" s="1089" t="s">
        <v>719</v>
      </c>
      <c r="B2" s="290" t="s">
        <v>218</v>
      </c>
      <c r="C2" s="119" t="str">
        <f>'Merge Details_Printing instr'!A12</f>
        <v>2022-2023 Financial Report</v>
      </c>
      <c r="D2" s="119"/>
      <c r="E2" s="2076" t="str">
        <f>'Merge Details_Printing instr'!$A$14</f>
        <v>For the Year Ended 30 June 2023</v>
      </c>
      <c r="F2" s="2076"/>
      <c r="G2" s="2076"/>
      <c r="H2" s="2076"/>
      <c r="I2" s="2076"/>
      <c r="J2" s="2076"/>
      <c r="K2" s="44"/>
    </row>
    <row r="3" spans="1:16" s="43" customFormat="1" ht="7.5" customHeight="1" x14ac:dyDescent="0.25">
      <c r="A3" s="353"/>
      <c r="B3" s="102"/>
      <c r="C3" s="97"/>
      <c r="D3" s="97"/>
      <c r="E3" s="97"/>
      <c r="F3" s="354"/>
      <c r="G3" s="354"/>
      <c r="H3" s="354"/>
      <c r="I3" s="354"/>
      <c r="J3" s="354"/>
    </row>
    <row r="4" spans="1:16" ht="20.25" x14ac:dyDescent="0.3">
      <c r="A4" s="233"/>
      <c r="B4" s="233"/>
      <c r="C4" s="569">
        <v>1.5</v>
      </c>
      <c r="D4" s="429" t="s">
        <v>7</v>
      </c>
      <c r="E4" s="429"/>
      <c r="F4" s="430"/>
      <c r="G4" s="430"/>
      <c r="H4" s="430"/>
      <c r="I4" s="430"/>
      <c r="J4" s="430"/>
      <c r="K4" s="430"/>
      <c r="L4" s="1084" t="s">
        <v>1374</v>
      </c>
    </row>
    <row r="5" spans="1:16" x14ac:dyDescent="0.3">
      <c r="A5" s="233"/>
      <c r="B5" s="233"/>
      <c r="C5" s="932" t="s">
        <v>215</v>
      </c>
      <c r="D5" s="431" t="s">
        <v>784</v>
      </c>
      <c r="E5" s="431"/>
      <c r="F5" s="426"/>
      <c r="G5" s="426"/>
      <c r="H5" s="426"/>
      <c r="I5" s="426"/>
      <c r="J5" s="426"/>
      <c r="K5" s="426"/>
    </row>
    <row r="6" spans="1:16" ht="18.75" customHeight="1" x14ac:dyDescent="0.3">
      <c r="A6" s="233">
        <v>1052</v>
      </c>
      <c r="B6" s="233"/>
      <c r="C6" s="430"/>
      <c r="D6" s="426"/>
      <c r="E6" s="426"/>
      <c r="F6" s="426"/>
      <c r="G6" s="426"/>
      <c r="H6" s="426"/>
      <c r="I6" s="426"/>
      <c r="J6" s="426"/>
      <c r="K6" s="426"/>
    </row>
    <row r="7" spans="1:16" ht="33" x14ac:dyDescent="0.3">
      <c r="A7" s="233"/>
      <c r="B7" s="233"/>
      <c r="C7" s="430"/>
      <c r="D7" s="1853"/>
      <c r="E7" s="1854"/>
      <c r="F7" s="1856" t="s">
        <v>638</v>
      </c>
      <c r="G7" s="1856" t="s">
        <v>107</v>
      </c>
      <c r="H7" s="1855" t="s">
        <v>9</v>
      </c>
      <c r="I7" s="1855" t="s">
        <v>8</v>
      </c>
      <c r="J7" s="1855" t="s">
        <v>409</v>
      </c>
      <c r="K7" s="1856" t="s">
        <v>605</v>
      </c>
    </row>
    <row r="8" spans="1:16" x14ac:dyDescent="0.3">
      <c r="A8" s="1843"/>
      <c r="B8" s="1843"/>
      <c r="C8" s="430"/>
      <c r="D8" s="1860"/>
      <c r="E8" s="1861"/>
      <c r="F8" s="1862" t="s">
        <v>1859</v>
      </c>
      <c r="G8" s="1862" t="s">
        <v>1859</v>
      </c>
      <c r="H8" s="1862" t="s">
        <v>1859</v>
      </c>
      <c r="I8" s="1862" t="s">
        <v>1859</v>
      </c>
      <c r="J8" s="1862" t="s">
        <v>1859</v>
      </c>
      <c r="K8" s="1862" t="s">
        <v>1859</v>
      </c>
    </row>
    <row r="9" spans="1:16" x14ac:dyDescent="0.3">
      <c r="A9" s="233"/>
      <c r="B9" s="233"/>
      <c r="C9" s="433"/>
      <c r="D9" s="1857"/>
      <c r="E9" s="1858"/>
      <c r="F9" s="1858"/>
      <c r="G9" s="434"/>
      <c r="H9" s="1859"/>
      <c r="I9" s="434"/>
      <c r="J9" s="1859"/>
      <c r="K9" s="1859"/>
    </row>
    <row r="10" spans="1:16" x14ac:dyDescent="0.3">
      <c r="A10" s="233"/>
      <c r="B10" s="233"/>
      <c r="C10" s="3"/>
      <c r="D10" s="1169" t="s">
        <v>352</v>
      </c>
      <c r="E10" s="436"/>
      <c r="F10" s="436"/>
      <c r="G10" s="426"/>
      <c r="H10" s="435"/>
      <c r="I10" s="426"/>
      <c r="J10" s="435"/>
      <c r="K10" s="435"/>
    </row>
    <row r="11" spans="1:16" ht="20.25" x14ac:dyDescent="0.3">
      <c r="A11" s="233"/>
      <c r="B11" s="233"/>
      <c r="C11" s="414"/>
      <c r="D11" s="1169" t="str">
        <f>'Merge Details_Printing instr'!A19&amp;" - "&amp;'Merge Details_Printing instr'!A18</f>
        <v>2022 - 2023</v>
      </c>
      <c r="E11" s="436"/>
      <c r="F11" s="437">
        <v>0</v>
      </c>
      <c r="G11" s="438">
        <v>0</v>
      </c>
      <c r="H11" s="439">
        <v>0</v>
      </c>
      <c r="I11" s="438">
        <v>0</v>
      </c>
      <c r="J11" s="439">
        <v>0</v>
      </c>
      <c r="K11" s="439">
        <v>0</v>
      </c>
      <c r="O11" s="804"/>
      <c r="P11" s="804"/>
    </row>
    <row r="12" spans="1:16" x14ac:dyDescent="0.3">
      <c r="A12" s="233"/>
      <c r="B12" s="233"/>
      <c r="C12" s="414"/>
      <c r="D12" s="1169" t="str">
        <f>'Merge Details_Printing instr'!A20&amp;" - "&amp;'Merge Details_Printing instr'!A19</f>
        <v>2021 - 2022</v>
      </c>
      <c r="E12" s="436"/>
      <c r="F12" s="437">
        <v>0</v>
      </c>
      <c r="G12" s="438">
        <v>0</v>
      </c>
      <c r="H12" s="439">
        <v>0</v>
      </c>
      <c r="I12" s="438">
        <v>0</v>
      </c>
      <c r="J12" s="439">
        <v>0</v>
      </c>
      <c r="K12" s="439">
        <v>0</v>
      </c>
    </row>
    <row r="13" spans="1:16" x14ac:dyDescent="0.3">
      <c r="A13" s="233"/>
      <c r="B13" s="233"/>
      <c r="C13" s="414"/>
      <c r="D13" s="1169"/>
      <c r="E13" s="436"/>
      <c r="F13" s="436"/>
      <c r="G13" s="426"/>
      <c r="H13" s="435"/>
      <c r="I13" s="426"/>
      <c r="J13" s="435"/>
      <c r="K13" s="435"/>
    </row>
    <row r="14" spans="1:16" x14ac:dyDescent="0.3">
      <c r="A14" s="233"/>
      <c r="B14" s="233"/>
      <c r="C14" s="414"/>
      <c r="D14" s="1169" t="s">
        <v>14</v>
      </c>
      <c r="E14" s="436"/>
      <c r="F14" s="436"/>
      <c r="G14" s="426"/>
      <c r="H14" s="435"/>
      <c r="I14" s="426"/>
      <c r="J14" s="435"/>
      <c r="K14" s="435"/>
    </row>
    <row r="15" spans="1:16" x14ac:dyDescent="0.3">
      <c r="A15" s="233"/>
      <c r="B15" s="233"/>
      <c r="C15" s="414"/>
      <c r="D15" s="1169" t="str">
        <f>$D$11</f>
        <v>2022 - 2023</v>
      </c>
      <c r="E15" s="436"/>
      <c r="F15" s="437">
        <v>0</v>
      </c>
      <c r="G15" s="438">
        <v>0</v>
      </c>
      <c r="H15" s="439">
        <v>0</v>
      </c>
      <c r="I15" s="438">
        <v>0</v>
      </c>
      <c r="J15" s="439">
        <v>0</v>
      </c>
      <c r="K15" s="439">
        <v>0</v>
      </c>
    </row>
    <row r="16" spans="1:16" s="1" customFormat="1" x14ac:dyDescent="0.3">
      <c r="A16" s="233"/>
      <c r="B16" s="233"/>
      <c r="C16" s="414"/>
      <c r="D16" s="1169" t="str">
        <f>D12</f>
        <v>2021 - 2022</v>
      </c>
      <c r="E16" s="436"/>
      <c r="F16" s="437">
        <v>0</v>
      </c>
      <c r="G16" s="438">
        <v>0</v>
      </c>
      <c r="H16" s="439">
        <v>0</v>
      </c>
      <c r="I16" s="438">
        <v>0</v>
      </c>
      <c r="J16" s="439">
        <v>0</v>
      </c>
      <c r="K16" s="439">
        <v>0</v>
      </c>
    </row>
    <row r="17" spans="1:11" x14ac:dyDescent="0.3">
      <c r="A17" s="233"/>
      <c r="B17" s="233"/>
      <c r="C17" s="414"/>
      <c r="D17" s="1169"/>
      <c r="E17" s="436"/>
      <c r="F17" s="436"/>
      <c r="G17" s="426"/>
      <c r="H17" s="435"/>
      <c r="I17" s="426"/>
      <c r="J17" s="435"/>
      <c r="K17" s="435"/>
    </row>
    <row r="18" spans="1:11" x14ac:dyDescent="0.3">
      <c r="A18" s="233"/>
      <c r="B18" s="233"/>
      <c r="C18" s="414"/>
      <c r="D18" s="1169" t="s">
        <v>365</v>
      </c>
      <c r="E18" s="436"/>
      <c r="F18" s="436"/>
      <c r="G18" s="426"/>
      <c r="H18" s="435"/>
      <c r="I18" s="426"/>
      <c r="J18" s="435"/>
      <c r="K18" s="435"/>
    </row>
    <row r="19" spans="1:11" ht="16.5" customHeight="1" x14ac:dyDescent="0.3">
      <c r="A19" s="233"/>
      <c r="B19" s="233"/>
      <c r="C19" s="414"/>
      <c r="D19" s="1169" t="str">
        <f>$D$11</f>
        <v>2022 - 2023</v>
      </c>
      <c r="E19" s="436"/>
      <c r="F19" s="437">
        <v>0</v>
      </c>
      <c r="G19" s="438">
        <v>0</v>
      </c>
      <c r="H19" s="439">
        <v>0</v>
      </c>
      <c r="I19" s="438">
        <v>0</v>
      </c>
      <c r="J19" s="439">
        <v>0</v>
      </c>
      <c r="K19" s="439">
        <v>0</v>
      </c>
    </row>
    <row r="20" spans="1:11" x14ac:dyDescent="0.3">
      <c r="A20" s="233"/>
      <c r="B20" s="233"/>
      <c r="C20" s="414"/>
      <c r="D20" s="1169" t="str">
        <f>D16</f>
        <v>2021 - 2022</v>
      </c>
      <c r="E20" s="436"/>
      <c r="F20" s="437">
        <v>0</v>
      </c>
      <c r="G20" s="438">
        <v>0</v>
      </c>
      <c r="H20" s="439">
        <v>0</v>
      </c>
      <c r="I20" s="438">
        <v>0</v>
      </c>
      <c r="J20" s="439">
        <v>0</v>
      </c>
      <c r="K20" s="439">
        <v>0</v>
      </c>
    </row>
    <row r="21" spans="1:11" x14ac:dyDescent="0.3">
      <c r="A21" s="233"/>
      <c r="B21" s="233"/>
      <c r="C21" s="414"/>
      <c r="D21" s="1169"/>
      <c r="E21" s="436"/>
      <c r="F21" s="436"/>
      <c r="G21" s="426"/>
      <c r="H21" s="435"/>
      <c r="I21" s="426"/>
      <c r="J21" s="435"/>
      <c r="K21" s="435"/>
    </row>
    <row r="22" spans="1:11" x14ac:dyDescent="0.3">
      <c r="A22" s="233"/>
      <c r="B22" s="233"/>
      <c r="C22" s="414"/>
      <c r="D22" s="1169" t="s">
        <v>268</v>
      </c>
      <c r="E22" s="436"/>
      <c r="F22" s="436"/>
      <c r="G22" s="426"/>
      <c r="H22" s="435"/>
      <c r="I22" s="426"/>
      <c r="J22" s="435"/>
      <c r="K22" s="435"/>
    </row>
    <row r="23" spans="1:11" x14ac:dyDescent="0.3">
      <c r="A23" s="233"/>
      <c r="B23" s="233"/>
      <c r="C23" s="414"/>
      <c r="D23" s="1169" t="str">
        <f>$D$11</f>
        <v>2022 - 2023</v>
      </c>
      <c r="E23" s="436"/>
      <c r="F23" s="437">
        <v>0</v>
      </c>
      <c r="G23" s="438">
        <v>0</v>
      </c>
      <c r="H23" s="439">
        <v>0</v>
      </c>
      <c r="I23" s="438">
        <v>0</v>
      </c>
      <c r="J23" s="439">
        <v>0</v>
      </c>
      <c r="K23" s="439">
        <v>0</v>
      </c>
    </row>
    <row r="24" spans="1:11" x14ac:dyDescent="0.3">
      <c r="A24" s="233"/>
      <c r="B24" s="233"/>
      <c r="C24" s="414"/>
      <c r="D24" s="1169" t="str">
        <f>D20</f>
        <v>2021 - 2022</v>
      </c>
      <c r="E24" s="436"/>
      <c r="F24" s="437">
        <v>0</v>
      </c>
      <c r="G24" s="438">
        <v>0</v>
      </c>
      <c r="H24" s="439">
        <v>0</v>
      </c>
      <c r="I24" s="438">
        <v>0</v>
      </c>
      <c r="J24" s="439">
        <v>0</v>
      </c>
      <c r="K24" s="439">
        <v>0</v>
      </c>
    </row>
    <row r="25" spans="1:11" x14ac:dyDescent="0.3">
      <c r="A25" s="233"/>
      <c r="B25" s="233"/>
      <c r="C25" s="414"/>
      <c r="D25" s="1169"/>
      <c r="E25" s="436"/>
      <c r="F25" s="436"/>
      <c r="G25" s="426"/>
      <c r="H25" s="435"/>
      <c r="I25" s="426"/>
      <c r="J25" s="435"/>
      <c r="K25" s="435"/>
    </row>
    <row r="26" spans="1:11" x14ac:dyDescent="0.3">
      <c r="A26" s="233"/>
      <c r="B26" s="233"/>
      <c r="C26" s="414"/>
      <c r="D26" s="1169" t="s">
        <v>134</v>
      </c>
      <c r="E26" s="436"/>
      <c r="F26" s="436"/>
      <c r="G26" s="426"/>
      <c r="H26" s="435"/>
      <c r="I26" s="426"/>
      <c r="J26" s="435"/>
      <c r="K26" s="435"/>
    </row>
    <row r="27" spans="1:11" x14ac:dyDescent="0.3">
      <c r="A27" s="233"/>
      <c r="B27" s="233"/>
      <c r="C27" s="414"/>
      <c r="D27" s="1169" t="str">
        <f>$D$11</f>
        <v>2022 - 2023</v>
      </c>
      <c r="E27" s="436"/>
      <c r="F27" s="437">
        <v>0</v>
      </c>
      <c r="G27" s="438">
        <v>0</v>
      </c>
      <c r="H27" s="439">
        <v>0</v>
      </c>
      <c r="I27" s="438">
        <v>0</v>
      </c>
      <c r="J27" s="439">
        <v>0</v>
      </c>
      <c r="K27" s="439">
        <v>0</v>
      </c>
    </row>
    <row r="28" spans="1:11" x14ac:dyDescent="0.3">
      <c r="A28" s="233"/>
      <c r="B28" s="233"/>
      <c r="C28" s="414"/>
      <c r="D28" s="1169" t="str">
        <f>D24</f>
        <v>2021 - 2022</v>
      </c>
      <c r="E28" s="436"/>
      <c r="F28" s="437">
        <v>0</v>
      </c>
      <c r="G28" s="438">
        <v>0</v>
      </c>
      <c r="H28" s="439">
        <v>0</v>
      </c>
      <c r="I28" s="438">
        <v>0</v>
      </c>
      <c r="J28" s="439">
        <v>0</v>
      </c>
      <c r="K28" s="439">
        <v>0</v>
      </c>
    </row>
    <row r="29" spans="1:11" x14ac:dyDescent="0.3">
      <c r="A29" s="233"/>
      <c r="B29" s="233"/>
      <c r="C29" s="414"/>
      <c r="D29" s="1169"/>
      <c r="E29" s="436"/>
      <c r="F29" s="436"/>
      <c r="G29" s="426"/>
      <c r="H29" s="435"/>
      <c r="I29" s="426"/>
      <c r="J29" s="435"/>
      <c r="K29" s="435"/>
    </row>
    <row r="30" spans="1:11" x14ac:dyDescent="0.3">
      <c r="A30" s="233"/>
      <c r="B30" s="233"/>
      <c r="C30" s="414"/>
      <c r="D30" s="1169" t="s">
        <v>135</v>
      </c>
      <c r="E30" s="436"/>
      <c r="F30" s="436"/>
      <c r="G30" s="426"/>
      <c r="H30" s="435"/>
      <c r="I30" s="426"/>
      <c r="J30" s="435"/>
      <c r="K30" s="435"/>
    </row>
    <row r="31" spans="1:11" x14ac:dyDescent="0.3">
      <c r="A31" s="233"/>
      <c r="B31" s="233"/>
      <c r="C31" s="414"/>
      <c r="D31" s="1169" t="str">
        <f>$D$11</f>
        <v>2022 - 2023</v>
      </c>
      <c r="E31" s="436"/>
      <c r="F31" s="437">
        <v>0</v>
      </c>
      <c r="G31" s="438">
        <v>0</v>
      </c>
      <c r="H31" s="439">
        <v>0</v>
      </c>
      <c r="I31" s="438">
        <v>0</v>
      </c>
      <c r="J31" s="439">
        <v>0</v>
      </c>
      <c r="K31" s="439">
        <v>0</v>
      </c>
    </row>
    <row r="32" spans="1:11" x14ac:dyDescent="0.3">
      <c r="A32" s="233"/>
      <c r="B32" s="233"/>
      <c r="C32" s="414"/>
      <c r="D32" s="1169" t="str">
        <f>D28</f>
        <v>2021 - 2022</v>
      </c>
      <c r="E32" s="436"/>
      <c r="F32" s="437">
        <v>0</v>
      </c>
      <c r="G32" s="438">
        <v>0</v>
      </c>
      <c r="H32" s="439">
        <v>0</v>
      </c>
      <c r="I32" s="438">
        <v>0</v>
      </c>
      <c r="J32" s="439">
        <v>0</v>
      </c>
      <c r="K32" s="439">
        <v>0</v>
      </c>
    </row>
    <row r="33" spans="1:11" x14ac:dyDescent="0.3">
      <c r="A33" s="233"/>
      <c r="B33" s="233"/>
      <c r="C33" s="414"/>
      <c r="D33" s="1169"/>
      <c r="E33" s="436"/>
      <c r="F33" s="436"/>
      <c r="G33" s="426"/>
      <c r="H33" s="435"/>
      <c r="I33" s="426"/>
      <c r="J33" s="435"/>
      <c r="K33" s="435"/>
    </row>
    <row r="34" spans="1:11" x14ac:dyDescent="0.3">
      <c r="A34" s="233"/>
      <c r="B34" s="233"/>
      <c r="C34" s="414"/>
      <c r="D34" s="1169" t="s">
        <v>12</v>
      </c>
      <c r="E34" s="436"/>
      <c r="F34" s="436"/>
      <c r="G34" s="426"/>
      <c r="H34" s="435"/>
      <c r="I34" s="426"/>
      <c r="J34" s="435"/>
      <c r="K34" s="435"/>
    </row>
    <row r="35" spans="1:11" x14ac:dyDescent="0.3">
      <c r="A35" s="233"/>
      <c r="B35" s="233"/>
      <c r="C35" s="414"/>
      <c r="D35" s="1169" t="str">
        <f>$D$11</f>
        <v>2022 - 2023</v>
      </c>
      <c r="E35" s="436"/>
      <c r="F35" s="437">
        <v>0</v>
      </c>
      <c r="G35" s="438">
        <v>0</v>
      </c>
      <c r="H35" s="439">
        <v>0</v>
      </c>
      <c r="I35" s="438">
        <v>0</v>
      </c>
      <c r="J35" s="439">
        <v>0</v>
      </c>
      <c r="K35" s="439">
        <v>0</v>
      </c>
    </row>
    <row r="36" spans="1:11" x14ac:dyDescent="0.3">
      <c r="A36" s="233"/>
      <c r="B36" s="233"/>
      <c r="C36" s="414"/>
      <c r="D36" s="1169" t="str">
        <f>D32</f>
        <v>2021 - 2022</v>
      </c>
      <c r="E36" s="436"/>
      <c r="F36" s="437">
        <v>0</v>
      </c>
      <c r="G36" s="438">
        <v>0</v>
      </c>
      <c r="H36" s="439">
        <v>0</v>
      </c>
      <c r="I36" s="439">
        <v>0</v>
      </c>
      <c r="J36" s="437">
        <v>0</v>
      </c>
      <c r="K36" s="439">
        <v>0</v>
      </c>
    </row>
    <row r="37" spans="1:11" x14ac:dyDescent="0.3">
      <c r="A37" s="233"/>
      <c r="B37" s="233"/>
      <c r="C37" s="414"/>
      <c r="D37" s="1169"/>
      <c r="E37" s="436"/>
      <c r="F37" s="436"/>
      <c r="G37" s="426"/>
      <c r="H37" s="435"/>
      <c r="I37" s="435"/>
      <c r="J37" s="436"/>
      <c r="K37" s="435"/>
    </row>
    <row r="38" spans="1:11" x14ac:dyDescent="0.3">
      <c r="A38" s="233"/>
      <c r="B38" s="233"/>
      <c r="C38" s="414"/>
      <c r="D38" s="1169" t="s">
        <v>22</v>
      </c>
      <c r="E38" s="436"/>
      <c r="F38" s="436"/>
      <c r="G38" s="435"/>
      <c r="H38" s="435"/>
      <c r="I38" s="435"/>
      <c r="J38" s="435"/>
      <c r="K38" s="435"/>
    </row>
    <row r="39" spans="1:11" x14ac:dyDescent="0.3">
      <c r="A39" s="233"/>
      <c r="B39" s="233"/>
      <c r="C39" s="414"/>
      <c r="D39" s="1169" t="str">
        <f>$D$11</f>
        <v>2022 - 2023</v>
      </c>
      <c r="E39" s="436"/>
      <c r="F39" s="437">
        <v>0</v>
      </c>
      <c r="G39" s="439">
        <v>0</v>
      </c>
      <c r="H39" s="439">
        <v>0</v>
      </c>
      <c r="I39" s="439">
        <v>0</v>
      </c>
      <c r="J39" s="439">
        <v>0</v>
      </c>
      <c r="K39" s="439">
        <v>0</v>
      </c>
    </row>
    <row r="40" spans="1:11" x14ac:dyDescent="0.3">
      <c r="A40" s="233"/>
      <c r="B40" s="233"/>
      <c r="C40" s="414"/>
      <c r="D40" s="1169" t="str">
        <f>D36</f>
        <v>2021 - 2022</v>
      </c>
      <c r="E40" s="436"/>
      <c r="F40" s="437">
        <v>0</v>
      </c>
      <c r="G40" s="439">
        <v>0</v>
      </c>
      <c r="H40" s="439">
        <v>0</v>
      </c>
      <c r="I40" s="439">
        <v>0</v>
      </c>
      <c r="J40" s="439">
        <v>0</v>
      </c>
      <c r="K40" s="439">
        <v>0</v>
      </c>
    </row>
    <row r="41" spans="1:11" x14ac:dyDescent="0.3">
      <c r="A41" s="233"/>
      <c r="B41" s="233"/>
      <c r="C41" s="414"/>
      <c r="D41" s="1169"/>
      <c r="E41" s="436"/>
      <c r="F41" s="437"/>
      <c r="G41" s="439"/>
      <c r="H41" s="439"/>
      <c r="I41" s="439"/>
      <c r="J41" s="439"/>
      <c r="K41" s="439"/>
    </row>
    <row r="42" spans="1:11" x14ac:dyDescent="0.3">
      <c r="A42" s="233"/>
      <c r="B42" s="233"/>
      <c r="C42" s="414"/>
      <c r="D42" s="1169" t="s">
        <v>23</v>
      </c>
      <c r="E42" s="436"/>
      <c r="F42" s="436"/>
      <c r="G42" s="435"/>
      <c r="H42" s="435"/>
      <c r="I42" s="435"/>
      <c r="J42" s="435"/>
      <c r="K42" s="435"/>
    </row>
    <row r="43" spans="1:11" x14ac:dyDescent="0.3">
      <c r="A43" s="233"/>
      <c r="B43" s="233"/>
      <c r="C43" s="414"/>
      <c r="D43" s="1169" t="str">
        <f>$D$11</f>
        <v>2022 - 2023</v>
      </c>
      <c r="E43" s="436"/>
      <c r="F43" s="437">
        <v>0</v>
      </c>
      <c r="G43" s="439">
        <v>0</v>
      </c>
      <c r="H43" s="439">
        <v>0</v>
      </c>
      <c r="I43" s="439">
        <v>0</v>
      </c>
      <c r="J43" s="439">
        <v>0</v>
      </c>
      <c r="K43" s="439">
        <v>0</v>
      </c>
    </row>
    <row r="44" spans="1:11" x14ac:dyDescent="0.3">
      <c r="A44" s="233"/>
      <c r="B44" s="233"/>
      <c r="C44" s="414"/>
      <c r="D44" s="1169" t="str">
        <f>D40</f>
        <v>2021 - 2022</v>
      </c>
      <c r="E44" s="436"/>
      <c r="F44" s="437">
        <v>0</v>
      </c>
      <c r="G44" s="439">
        <v>0</v>
      </c>
      <c r="H44" s="439">
        <v>0</v>
      </c>
      <c r="I44" s="439">
        <v>0</v>
      </c>
      <c r="J44" s="439">
        <v>0</v>
      </c>
      <c r="K44" s="439">
        <v>0</v>
      </c>
    </row>
    <row r="45" spans="1:11" x14ac:dyDescent="0.3">
      <c r="A45" s="233"/>
      <c r="B45" s="233"/>
      <c r="C45" s="414"/>
      <c r="D45" s="1169"/>
      <c r="E45" s="436"/>
      <c r="F45" s="436"/>
      <c r="G45" s="426"/>
      <c r="H45" s="435"/>
      <c r="I45" s="435"/>
      <c r="J45" s="435"/>
      <c r="K45" s="435"/>
    </row>
    <row r="46" spans="1:11" x14ac:dyDescent="0.3">
      <c r="A46" s="233"/>
      <c r="B46" s="233"/>
      <c r="C46" s="414"/>
      <c r="D46" s="1169" t="s">
        <v>136</v>
      </c>
      <c r="E46" s="436"/>
      <c r="F46" s="436"/>
      <c r="G46" s="426"/>
      <c r="H46" s="435"/>
      <c r="I46" s="426"/>
      <c r="J46" s="435"/>
      <c r="K46" s="435"/>
    </row>
    <row r="47" spans="1:11" x14ac:dyDescent="0.3">
      <c r="A47" s="233"/>
      <c r="B47" s="233"/>
      <c r="C47" s="414"/>
      <c r="D47" s="1169" t="str">
        <f>$D$11</f>
        <v>2022 - 2023</v>
      </c>
      <c r="E47" s="436"/>
      <c r="F47" s="437">
        <v>0</v>
      </c>
      <c r="G47" s="438">
        <v>0</v>
      </c>
      <c r="H47" s="439">
        <v>0</v>
      </c>
      <c r="I47" s="438">
        <v>0</v>
      </c>
      <c r="J47" s="439">
        <v>0</v>
      </c>
      <c r="K47" s="439">
        <v>0</v>
      </c>
    </row>
    <row r="48" spans="1:11" x14ac:dyDescent="0.3">
      <c r="A48" s="233"/>
      <c r="B48" s="233"/>
      <c r="C48" s="414"/>
      <c r="D48" s="1169" t="str">
        <f>D44</f>
        <v>2021 - 2022</v>
      </c>
      <c r="E48" s="436"/>
      <c r="F48" s="437">
        <v>0</v>
      </c>
      <c r="G48" s="438">
        <v>0</v>
      </c>
      <c r="H48" s="439">
        <v>0</v>
      </c>
      <c r="I48" s="438">
        <v>0</v>
      </c>
      <c r="J48" s="439">
        <v>0</v>
      </c>
      <c r="K48" s="439">
        <v>0</v>
      </c>
    </row>
    <row r="49" spans="1:11" x14ac:dyDescent="0.3">
      <c r="A49" s="233"/>
      <c r="B49" s="233"/>
      <c r="C49" s="414"/>
      <c r="D49" s="1169"/>
      <c r="E49" s="436"/>
      <c r="F49" s="436"/>
      <c r="G49" s="426"/>
      <c r="H49" s="435"/>
      <c r="I49" s="426"/>
      <c r="J49" s="435"/>
      <c r="K49" s="435"/>
    </row>
    <row r="50" spans="1:11" x14ac:dyDescent="0.3">
      <c r="A50" s="233"/>
      <c r="B50" s="233"/>
      <c r="C50" s="414"/>
      <c r="D50" s="1169" t="s">
        <v>137</v>
      </c>
      <c r="E50" s="436"/>
      <c r="F50" s="436"/>
      <c r="G50" s="426"/>
      <c r="H50" s="435"/>
      <c r="I50" s="426"/>
      <c r="J50" s="435"/>
      <c r="K50" s="435"/>
    </row>
    <row r="51" spans="1:11" x14ac:dyDescent="0.3">
      <c r="A51" s="233"/>
      <c r="B51" s="233"/>
      <c r="C51" s="414"/>
      <c r="D51" s="1169" t="str">
        <f>$D$11</f>
        <v>2022 - 2023</v>
      </c>
      <c r="E51" s="436"/>
      <c r="F51" s="437">
        <v>0</v>
      </c>
      <c r="G51" s="438">
        <v>0</v>
      </c>
      <c r="H51" s="439">
        <v>0</v>
      </c>
      <c r="I51" s="438">
        <v>0</v>
      </c>
      <c r="J51" s="439">
        <v>0</v>
      </c>
      <c r="K51" s="439">
        <v>0</v>
      </c>
    </row>
    <row r="52" spans="1:11" x14ac:dyDescent="0.3">
      <c r="A52" s="233"/>
      <c r="B52" s="233"/>
      <c r="C52" s="414"/>
      <c r="D52" s="1169" t="str">
        <f>D48</f>
        <v>2021 - 2022</v>
      </c>
      <c r="E52" s="436"/>
      <c r="F52" s="437">
        <v>0</v>
      </c>
      <c r="G52" s="438">
        <v>0</v>
      </c>
      <c r="H52" s="439">
        <v>0</v>
      </c>
      <c r="I52" s="438">
        <v>0</v>
      </c>
      <c r="J52" s="439">
        <v>0</v>
      </c>
      <c r="K52" s="439">
        <v>0</v>
      </c>
    </row>
    <row r="53" spans="1:11" x14ac:dyDescent="0.3">
      <c r="A53" s="233"/>
      <c r="B53" s="233"/>
      <c r="C53" s="414"/>
      <c r="D53" s="1169"/>
      <c r="E53" s="436"/>
      <c r="F53" s="436"/>
      <c r="G53" s="426"/>
      <c r="H53" s="435"/>
      <c r="I53" s="426"/>
      <c r="J53" s="435"/>
      <c r="K53" s="435"/>
    </row>
    <row r="54" spans="1:11" x14ac:dyDescent="0.3">
      <c r="A54" s="233"/>
      <c r="B54" s="233"/>
      <c r="C54" s="414"/>
      <c r="D54" s="1169" t="s">
        <v>138</v>
      </c>
      <c r="E54" s="436"/>
      <c r="F54" s="436"/>
      <c r="G54" s="426"/>
      <c r="H54" s="435"/>
      <c r="I54" s="426"/>
      <c r="J54" s="435"/>
      <c r="K54" s="435"/>
    </row>
    <row r="55" spans="1:11" x14ac:dyDescent="0.3">
      <c r="A55" s="233"/>
      <c r="B55" s="233"/>
      <c r="C55" s="414"/>
      <c r="D55" s="1169" t="str">
        <f>$D$11</f>
        <v>2022 - 2023</v>
      </c>
      <c r="E55" s="436"/>
      <c r="F55" s="437">
        <v>0</v>
      </c>
      <c r="G55" s="438">
        <v>0</v>
      </c>
      <c r="H55" s="439">
        <v>0</v>
      </c>
      <c r="I55" s="438">
        <v>0</v>
      </c>
      <c r="J55" s="439">
        <v>0</v>
      </c>
      <c r="K55" s="439">
        <v>0</v>
      </c>
    </row>
    <row r="56" spans="1:11" x14ac:dyDescent="0.3">
      <c r="A56" s="233"/>
      <c r="B56" s="233"/>
      <c r="C56" s="414"/>
      <c r="D56" s="1169" t="str">
        <f>D52</f>
        <v>2021 - 2022</v>
      </c>
      <c r="E56" s="436"/>
      <c r="F56" s="437">
        <v>0</v>
      </c>
      <c r="G56" s="438">
        <v>0</v>
      </c>
      <c r="H56" s="439">
        <v>0</v>
      </c>
      <c r="I56" s="438">
        <v>0</v>
      </c>
      <c r="J56" s="439">
        <v>0</v>
      </c>
      <c r="K56" s="439">
        <v>0</v>
      </c>
    </row>
    <row r="57" spans="1:11" x14ac:dyDescent="0.3">
      <c r="A57" s="233"/>
      <c r="B57" s="233"/>
      <c r="C57" s="414"/>
      <c r="D57" s="1860"/>
      <c r="E57" s="1861"/>
      <c r="F57" s="436"/>
      <c r="G57" s="426"/>
      <c r="H57" s="435"/>
      <c r="I57" s="426"/>
      <c r="J57" s="435"/>
      <c r="K57" s="1863"/>
    </row>
    <row r="58" spans="1:11" x14ac:dyDescent="0.3">
      <c r="A58" s="233"/>
      <c r="B58" s="233"/>
      <c r="C58" s="414"/>
      <c r="D58" s="1170" t="s">
        <v>108</v>
      </c>
      <c r="E58" s="443"/>
      <c r="F58" s="443"/>
      <c r="G58" s="444"/>
      <c r="H58" s="442"/>
      <c r="I58" s="443"/>
      <c r="J58" s="442"/>
      <c r="K58" s="443"/>
    </row>
    <row r="59" spans="1:11" x14ac:dyDescent="0.3">
      <c r="A59" s="233"/>
      <c r="B59" s="233"/>
      <c r="C59" s="414"/>
      <c r="D59" s="1171" t="str">
        <f>$D$11</f>
        <v>2022 - 2023</v>
      </c>
      <c r="E59" s="1173"/>
      <c r="F59" s="445">
        <f t="shared" ref="F59:K60" si="0">SUM(F55,F51,F47,F43,F39,F35,F31,F27,F23,F19,F15,F11)</f>
        <v>0</v>
      </c>
      <c r="G59" s="445">
        <f t="shared" si="0"/>
        <v>0</v>
      </c>
      <c r="H59" s="445">
        <f t="shared" si="0"/>
        <v>0</v>
      </c>
      <c r="I59" s="445">
        <f t="shared" si="0"/>
        <v>0</v>
      </c>
      <c r="J59" s="445">
        <f t="shared" si="0"/>
        <v>0</v>
      </c>
      <c r="K59" s="445">
        <f t="shared" si="0"/>
        <v>0</v>
      </c>
    </row>
    <row r="60" spans="1:11" x14ac:dyDescent="0.3">
      <c r="A60" s="233"/>
      <c r="B60" s="233"/>
      <c r="C60" s="414"/>
      <c r="D60" s="1172" t="str">
        <f>D56</f>
        <v>2021 - 2022</v>
      </c>
      <c r="E60" s="1168"/>
      <c r="F60" s="446">
        <f t="shared" si="0"/>
        <v>0</v>
      </c>
      <c r="G60" s="446">
        <f t="shared" si="0"/>
        <v>0</v>
      </c>
      <c r="H60" s="446">
        <f t="shared" si="0"/>
        <v>0</v>
      </c>
      <c r="I60" s="446">
        <f t="shared" si="0"/>
        <v>0</v>
      </c>
      <c r="J60" s="446">
        <f t="shared" si="0"/>
        <v>0</v>
      </c>
      <c r="K60" s="446">
        <f t="shared" si="0"/>
        <v>0</v>
      </c>
    </row>
    <row r="61" spans="1:11" x14ac:dyDescent="0.3">
      <c r="A61" s="233"/>
      <c r="B61" s="233"/>
      <c r="C61" s="430"/>
      <c r="D61" s="426"/>
      <c r="E61" s="426"/>
      <c r="F61" s="426"/>
      <c r="G61" s="426"/>
      <c r="H61" s="426"/>
      <c r="I61" s="441"/>
      <c r="J61" s="426"/>
      <c r="K61" s="426"/>
    </row>
    <row r="62" spans="1:11" x14ac:dyDescent="0.3">
      <c r="A62" s="233"/>
      <c r="B62" s="233"/>
      <c r="C62" s="569">
        <f>C4</f>
        <v>1.5</v>
      </c>
      <c r="D62" s="429" t="s">
        <v>1661</v>
      </c>
      <c r="E62" s="426"/>
      <c r="F62" s="426"/>
      <c r="G62" s="426"/>
      <c r="H62" s="426"/>
      <c r="I62" s="441"/>
      <c r="J62" s="426"/>
      <c r="K62" s="426"/>
    </row>
    <row r="63" spans="1:11" x14ac:dyDescent="0.3">
      <c r="A63" s="1554"/>
      <c r="B63" s="1554"/>
      <c r="C63" s="430"/>
      <c r="D63" s="426"/>
      <c r="E63" s="426"/>
      <c r="F63" s="426"/>
      <c r="G63" s="426"/>
      <c r="H63" s="426"/>
      <c r="I63" s="441"/>
      <c r="J63" s="426"/>
      <c r="K63" s="426"/>
    </row>
    <row r="64" spans="1:11" x14ac:dyDescent="0.3">
      <c r="A64" s="233"/>
      <c r="B64" s="233"/>
      <c r="C64" s="932" t="s">
        <v>95</v>
      </c>
      <c r="D64" s="413" t="s">
        <v>1385</v>
      </c>
      <c r="E64" s="413"/>
      <c r="F64" s="426"/>
      <c r="G64" s="426"/>
      <c r="H64" s="426"/>
      <c r="I64" s="426"/>
      <c r="J64" s="426"/>
      <c r="K64" s="426"/>
    </row>
    <row r="65" spans="1:12" x14ac:dyDescent="0.3">
      <c r="A65" s="233"/>
      <c r="B65" s="233"/>
      <c r="C65" s="933"/>
      <c r="D65" s="426"/>
      <c r="E65" s="426"/>
      <c r="F65" s="426"/>
      <c r="G65" s="426"/>
      <c r="H65" s="1865">
        <f>'Merge Details_Printing instr'!$A$18</f>
        <v>2023</v>
      </c>
      <c r="I65" s="1865">
        <f>'Merge Details_Printing instr'!$A$19</f>
        <v>2022</v>
      </c>
      <c r="K65" s="426"/>
      <c r="L65" s="630"/>
    </row>
    <row r="66" spans="1:12" x14ac:dyDescent="0.3">
      <c r="A66" s="1843"/>
      <c r="B66" s="1843"/>
      <c r="C66" s="933"/>
      <c r="D66" s="426"/>
      <c r="E66" s="426"/>
      <c r="F66" s="426"/>
      <c r="G66" s="426"/>
      <c r="H66" s="1864" t="s">
        <v>1859</v>
      </c>
      <c r="I66" s="1864" t="s">
        <v>1859</v>
      </c>
      <c r="K66" s="426"/>
      <c r="L66" s="630"/>
    </row>
    <row r="67" spans="1:12" x14ac:dyDescent="0.3">
      <c r="A67" s="233"/>
      <c r="B67" s="233"/>
      <c r="C67" s="933"/>
      <c r="D67" s="426"/>
      <c r="E67" s="426"/>
      <c r="F67" s="426" t="s">
        <v>90</v>
      </c>
      <c r="G67" s="426"/>
      <c r="H67" s="438">
        <v>0</v>
      </c>
      <c r="I67" s="438">
        <v>0</v>
      </c>
      <c r="J67" s="426"/>
      <c r="K67" s="426"/>
    </row>
    <row r="68" spans="1:12" x14ac:dyDescent="0.3">
      <c r="A68" s="233"/>
      <c r="B68" s="233"/>
      <c r="C68" s="933"/>
      <c r="D68" s="426"/>
      <c r="E68" s="426"/>
      <c r="F68" s="447" t="s">
        <v>161</v>
      </c>
      <c r="G68" s="447"/>
      <c r="H68" s="440">
        <v>0</v>
      </c>
      <c r="I68" s="440">
        <v>0</v>
      </c>
      <c r="J68" s="426"/>
      <c r="K68" s="426"/>
    </row>
    <row r="69" spans="1:12" ht="17.25" thickBot="1" x14ac:dyDescent="0.35">
      <c r="A69" s="233"/>
      <c r="B69" s="233"/>
      <c r="C69" s="933"/>
      <c r="D69" s="426"/>
      <c r="E69" s="426"/>
      <c r="F69" s="448"/>
      <c r="G69" s="448"/>
      <c r="H69" s="412">
        <f>H68+H67</f>
        <v>0</v>
      </c>
      <c r="I69" s="412">
        <f>I68+I67</f>
        <v>0</v>
      </c>
      <c r="J69" s="426"/>
      <c r="K69" s="426"/>
    </row>
    <row r="70" spans="1:12" x14ac:dyDescent="0.3">
      <c r="A70" s="233"/>
      <c r="B70" s="233"/>
      <c r="C70" s="934"/>
      <c r="D70" s="3"/>
      <c r="E70" s="492"/>
      <c r="F70" s="3"/>
      <c r="G70" s="3"/>
      <c r="H70" s="414"/>
      <c r="I70" s="414"/>
      <c r="J70" s="414"/>
      <c r="K70" s="414"/>
    </row>
    <row r="71" spans="1:12" x14ac:dyDescent="0.3">
      <c r="A71" s="233"/>
      <c r="B71" s="233"/>
      <c r="C71" s="935" t="s">
        <v>96</v>
      </c>
      <c r="D71" s="46" t="s">
        <v>13</v>
      </c>
      <c r="E71" s="46"/>
      <c r="F71" s="3"/>
      <c r="G71" s="3"/>
      <c r="H71" s="414"/>
      <c r="I71" s="414"/>
      <c r="J71" s="414"/>
      <c r="K71" s="414"/>
    </row>
    <row r="72" spans="1:12" x14ac:dyDescent="0.3">
      <c r="A72" s="233"/>
      <c r="B72" s="233"/>
      <c r="C72" s="934"/>
      <c r="D72" s="3" t="s">
        <v>783</v>
      </c>
      <c r="E72" s="492"/>
      <c r="F72" s="3"/>
      <c r="G72" s="3"/>
      <c r="H72" s="414"/>
      <c r="I72" s="414"/>
      <c r="J72" s="414"/>
      <c r="K72" s="414"/>
    </row>
    <row r="73" spans="1:12" x14ac:dyDescent="0.3">
      <c r="A73" s="233"/>
      <c r="B73" s="233"/>
      <c r="C73" s="414"/>
      <c r="D73" s="3"/>
      <c r="E73" s="492"/>
      <c r="F73" s="3"/>
      <c r="G73" s="3"/>
      <c r="H73" s="414"/>
      <c r="I73" s="414"/>
      <c r="J73" s="414"/>
      <c r="K73" s="414"/>
    </row>
    <row r="74" spans="1:12" ht="16.5" customHeight="1" x14ac:dyDescent="0.3">
      <c r="A74" s="233"/>
      <c r="B74" s="233"/>
      <c r="C74" s="414"/>
      <c r="D74" s="46" t="s">
        <v>14</v>
      </c>
      <c r="E74" s="46"/>
      <c r="F74" s="3"/>
      <c r="G74" s="3"/>
      <c r="H74" s="414"/>
      <c r="I74" s="414"/>
      <c r="J74" s="414"/>
      <c r="K74" s="414"/>
    </row>
    <row r="75" spans="1:12" x14ac:dyDescent="0.3">
      <c r="A75" s="233"/>
      <c r="B75" s="233"/>
      <c r="C75" s="414"/>
      <c r="D75" s="2057" t="s">
        <v>669</v>
      </c>
      <c r="E75" s="2057"/>
      <c r="F75" s="2057"/>
      <c r="G75" s="2057"/>
      <c r="H75" s="2057"/>
      <c r="I75" s="2057"/>
      <c r="J75" s="2057"/>
      <c r="K75" s="2057"/>
    </row>
    <row r="76" spans="1:12" x14ac:dyDescent="0.3">
      <c r="A76" s="233"/>
      <c r="B76" s="233"/>
      <c r="C76" s="414"/>
      <c r="D76" s="3"/>
      <c r="E76" s="492"/>
      <c r="F76" s="3"/>
      <c r="G76" s="3"/>
      <c r="H76" s="414"/>
      <c r="I76" s="414"/>
      <c r="J76" s="414"/>
      <c r="K76" s="414"/>
    </row>
    <row r="77" spans="1:12" ht="16.5" customHeight="1" x14ac:dyDescent="0.3">
      <c r="A77" s="233"/>
      <c r="B77" s="233"/>
      <c r="C77" s="414"/>
      <c r="D77" s="46" t="s">
        <v>365</v>
      </c>
      <c r="E77" s="46"/>
      <c r="F77" s="3"/>
      <c r="G77" s="3"/>
      <c r="H77" s="414"/>
      <c r="I77" s="414"/>
      <c r="J77" s="414"/>
      <c r="K77" s="414"/>
    </row>
    <row r="78" spans="1:12" ht="30.75" customHeight="1" x14ac:dyDescent="0.3">
      <c r="A78" s="233"/>
      <c r="B78" s="233"/>
      <c r="C78" s="414"/>
      <c r="D78" s="2077" t="s">
        <v>15</v>
      </c>
      <c r="E78" s="2077"/>
      <c r="F78" s="2077"/>
      <c r="G78" s="2077"/>
      <c r="H78" s="2077"/>
      <c r="I78" s="2077"/>
      <c r="J78" s="2077"/>
      <c r="K78" s="2077"/>
    </row>
    <row r="79" spans="1:12" x14ac:dyDescent="0.3">
      <c r="A79" s="233"/>
      <c r="B79" s="233"/>
      <c r="C79" s="414"/>
      <c r="D79" s="3"/>
      <c r="E79" s="492"/>
      <c r="F79" s="3"/>
      <c r="G79" s="3"/>
      <c r="H79" s="414"/>
      <c r="I79" s="414"/>
      <c r="J79" s="414"/>
      <c r="K79" s="414"/>
    </row>
    <row r="80" spans="1:12" x14ac:dyDescent="0.3">
      <c r="A80" s="233"/>
      <c r="B80" s="233"/>
      <c r="C80" s="414"/>
      <c r="D80" s="46" t="s">
        <v>10</v>
      </c>
      <c r="E80" s="46"/>
      <c r="F80" s="3"/>
      <c r="G80" s="3"/>
      <c r="H80" s="414"/>
      <c r="I80" s="414"/>
      <c r="J80" s="414"/>
      <c r="K80" s="414"/>
    </row>
    <row r="81" spans="1:11" x14ac:dyDescent="0.3">
      <c r="A81" s="233"/>
      <c r="B81" s="233"/>
      <c r="C81" s="414"/>
      <c r="D81" s="3" t="s">
        <v>16</v>
      </c>
      <c r="E81" s="492"/>
      <c r="F81" s="3"/>
      <c r="G81" s="3"/>
      <c r="H81" s="414"/>
      <c r="I81" s="414"/>
      <c r="J81" s="414"/>
      <c r="K81" s="414"/>
    </row>
    <row r="82" spans="1:11" x14ac:dyDescent="0.3">
      <c r="A82" s="233"/>
      <c r="B82" s="233"/>
      <c r="C82" s="414"/>
      <c r="D82" s="3"/>
      <c r="E82" s="492"/>
      <c r="F82" s="3"/>
      <c r="G82" s="3"/>
      <c r="H82" s="414"/>
      <c r="I82" s="414"/>
      <c r="J82" s="414"/>
      <c r="K82" s="414"/>
    </row>
    <row r="83" spans="1:11" ht="16.5" customHeight="1" x14ac:dyDescent="0.3">
      <c r="A83" s="233"/>
      <c r="B83" s="233"/>
      <c r="C83" s="414"/>
      <c r="D83" s="46" t="s">
        <v>17</v>
      </c>
      <c r="E83" s="46"/>
      <c r="F83" s="3"/>
      <c r="G83" s="3"/>
      <c r="H83" s="414"/>
      <c r="I83" s="414"/>
      <c r="J83" s="414"/>
      <c r="K83" s="414"/>
    </row>
    <row r="84" spans="1:11" ht="39.75" customHeight="1" x14ac:dyDescent="0.3">
      <c r="A84" s="233"/>
      <c r="B84" s="233"/>
      <c r="C84" s="414"/>
      <c r="D84" s="2077" t="s">
        <v>18</v>
      </c>
      <c r="E84" s="2077"/>
      <c r="F84" s="2077"/>
      <c r="G84" s="2077"/>
      <c r="H84" s="2077"/>
      <c r="I84" s="2077"/>
      <c r="J84" s="2077"/>
      <c r="K84" s="2077"/>
    </row>
    <row r="85" spans="1:11" ht="35.25" customHeight="1" x14ac:dyDescent="0.3">
      <c r="A85" s="233"/>
      <c r="B85" s="233"/>
      <c r="C85" s="414"/>
      <c r="D85" s="2077" t="s">
        <v>19</v>
      </c>
      <c r="E85" s="2077"/>
      <c r="F85" s="2077"/>
      <c r="G85" s="2077"/>
      <c r="H85" s="2077"/>
      <c r="I85" s="2077"/>
      <c r="J85" s="2077"/>
      <c r="K85" s="2077"/>
    </row>
    <row r="86" spans="1:11" x14ac:dyDescent="0.3">
      <c r="A86" s="233"/>
      <c r="B86" s="233"/>
      <c r="C86" s="414"/>
      <c r="D86" s="3"/>
      <c r="E86" s="492"/>
      <c r="F86" s="3"/>
      <c r="G86" s="3"/>
      <c r="H86" s="414"/>
      <c r="I86" s="414"/>
      <c r="J86" s="414"/>
      <c r="K86" s="414"/>
    </row>
    <row r="87" spans="1:11" x14ac:dyDescent="0.3">
      <c r="A87" s="233"/>
      <c r="B87" s="233"/>
      <c r="C87" s="414"/>
      <c r="D87" s="46" t="s">
        <v>11</v>
      </c>
      <c r="E87" s="46"/>
      <c r="F87" s="3"/>
      <c r="G87" s="3"/>
      <c r="H87" s="414"/>
      <c r="I87" s="414"/>
      <c r="J87" s="414"/>
      <c r="K87" s="414"/>
    </row>
    <row r="88" spans="1:11" x14ac:dyDescent="0.3">
      <c r="A88" s="233"/>
      <c r="B88" s="233"/>
      <c r="C88" s="414"/>
      <c r="D88" s="2077" t="s">
        <v>20</v>
      </c>
      <c r="E88" s="2077"/>
      <c r="F88" s="2077"/>
      <c r="G88" s="2077"/>
      <c r="H88" s="2077"/>
      <c r="I88" s="2077"/>
      <c r="J88" s="2077"/>
      <c r="K88" s="2077"/>
    </row>
    <row r="89" spans="1:11" x14ac:dyDescent="0.3">
      <c r="A89" s="233"/>
      <c r="B89" s="233"/>
      <c r="C89" s="414"/>
      <c r="D89" s="3"/>
      <c r="E89" s="492"/>
      <c r="F89" s="3"/>
      <c r="G89" s="3"/>
      <c r="H89" s="414"/>
      <c r="I89" s="414"/>
      <c r="J89" s="414"/>
      <c r="K89" s="414"/>
    </row>
    <row r="90" spans="1:11" x14ac:dyDescent="0.3">
      <c r="A90" s="233"/>
      <c r="B90" s="233"/>
      <c r="C90" s="414"/>
      <c r="D90" s="46" t="s">
        <v>12</v>
      </c>
      <c r="E90" s="46"/>
      <c r="F90" s="3"/>
      <c r="G90" s="3"/>
      <c r="H90" s="414"/>
      <c r="I90" s="414"/>
      <c r="J90" s="414"/>
      <c r="K90" s="414"/>
    </row>
    <row r="91" spans="1:11" x14ac:dyDescent="0.3">
      <c r="A91" s="233"/>
      <c r="B91" s="233"/>
      <c r="C91" s="414"/>
      <c r="D91" s="3" t="s">
        <v>21</v>
      </c>
      <c r="E91" s="492"/>
      <c r="F91" s="3"/>
      <c r="G91" s="3"/>
      <c r="H91" s="414"/>
      <c r="I91" s="414"/>
      <c r="J91" s="414"/>
      <c r="K91" s="414"/>
    </row>
    <row r="92" spans="1:11" x14ac:dyDescent="0.3">
      <c r="A92" s="233"/>
      <c r="B92" s="233"/>
      <c r="C92" s="414"/>
      <c r="D92" s="3"/>
      <c r="E92" s="492"/>
      <c r="F92" s="3"/>
      <c r="G92" s="3"/>
      <c r="H92" s="414"/>
      <c r="I92" s="414"/>
      <c r="J92" s="414"/>
      <c r="K92" s="414"/>
    </row>
    <row r="93" spans="1:11" x14ac:dyDescent="0.3">
      <c r="A93" s="233"/>
      <c r="B93" s="233"/>
      <c r="C93" s="414"/>
      <c r="D93" s="46" t="s">
        <v>22</v>
      </c>
      <c r="E93" s="46"/>
      <c r="F93" s="3"/>
      <c r="G93" s="3"/>
      <c r="H93" s="414"/>
      <c r="I93" s="414"/>
      <c r="J93" s="414"/>
      <c r="K93" s="414"/>
    </row>
    <row r="94" spans="1:11" ht="30" customHeight="1" x14ac:dyDescent="0.3">
      <c r="A94" s="233"/>
      <c r="B94" s="233"/>
      <c r="C94" s="414"/>
      <c r="D94" s="2077" t="s">
        <v>139</v>
      </c>
      <c r="E94" s="2077"/>
      <c r="F94" s="2077"/>
      <c r="G94" s="2077"/>
      <c r="H94" s="2077"/>
      <c r="I94" s="2077"/>
      <c r="J94" s="2077"/>
      <c r="K94" s="2077"/>
    </row>
    <row r="95" spans="1:11" x14ac:dyDescent="0.3">
      <c r="A95" s="233"/>
      <c r="B95" s="233"/>
      <c r="C95" s="414"/>
      <c r="D95" s="3"/>
      <c r="E95" s="492"/>
      <c r="F95" s="3"/>
      <c r="G95" s="3"/>
      <c r="H95" s="414"/>
      <c r="I95" s="414"/>
      <c r="J95" s="414"/>
      <c r="K95" s="414"/>
    </row>
    <row r="96" spans="1:11" ht="16.5" customHeight="1" x14ac:dyDescent="0.3">
      <c r="A96" s="233"/>
      <c r="B96" s="233"/>
      <c r="C96" s="414"/>
      <c r="D96" s="46" t="s">
        <v>23</v>
      </c>
      <c r="E96" s="46" t="s">
        <v>1377</v>
      </c>
      <c r="F96" s="3"/>
      <c r="G96" s="3"/>
      <c r="H96" s="414"/>
      <c r="I96" s="414"/>
      <c r="J96" s="414"/>
      <c r="K96" s="414"/>
    </row>
    <row r="97" spans="1:11" ht="65.25" customHeight="1" x14ac:dyDescent="0.3">
      <c r="A97" s="233"/>
      <c r="B97" s="233"/>
      <c r="C97" s="414"/>
      <c r="D97" s="2077" t="s">
        <v>1351</v>
      </c>
      <c r="E97" s="2077"/>
      <c r="F97" s="2077"/>
      <c r="G97" s="2077"/>
      <c r="H97" s="2077"/>
      <c r="I97" s="2077"/>
      <c r="J97" s="2077"/>
      <c r="K97" s="2077"/>
    </row>
    <row r="98" spans="1:11" x14ac:dyDescent="0.3">
      <c r="A98" s="1300"/>
      <c r="B98" s="1300"/>
      <c r="C98" s="414"/>
      <c r="D98" s="1298"/>
      <c r="E98" s="1298"/>
      <c r="F98" s="1298"/>
      <c r="G98" s="1298"/>
      <c r="H98" s="1298"/>
      <c r="I98" s="1298"/>
      <c r="J98" s="1298"/>
      <c r="K98" s="1298"/>
    </row>
    <row r="99" spans="1:11" x14ac:dyDescent="0.3">
      <c r="A99" s="233"/>
      <c r="B99" s="233"/>
      <c r="C99" s="414"/>
      <c r="D99" s="46" t="s">
        <v>24</v>
      </c>
      <c r="E99" s="46"/>
      <c r="F99" s="3"/>
      <c r="G99" s="3"/>
      <c r="H99" s="414"/>
      <c r="I99" s="414"/>
      <c r="J99" s="414"/>
      <c r="K99" s="414"/>
    </row>
    <row r="100" spans="1:11" x14ac:dyDescent="0.3">
      <c r="A100" s="233"/>
      <c r="B100" s="233"/>
      <c r="C100" s="414"/>
      <c r="D100" s="2077" t="s">
        <v>25</v>
      </c>
      <c r="E100" s="2077"/>
      <c r="F100" s="2077"/>
      <c r="G100" s="2077"/>
      <c r="H100" s="2077"/>
      <c r="I100" s="2077"/>
      <c r="J100" s="2077"/>
      <c r="K100" s="2077"/>
    </row>
    <row r="101" spans="1:11" x14ac:dyDescent="0.3">
      <c r="A101" s="233"/>
      <c r="B101" s="233"/>
      <c r="C101" s="414"/>
      <c r="D101" s="3"/>
      <c r="E101" s="492"/>
      <c r="F101" s="3"/>
      <c r="G101" s="3"/>
      <c r="H101" s="414"/>
      <c r="I101" s="414"/>
      <c r="J101" s="414"/>
      <c r="K101" s="414"/>
    </row>
    <row r="102" spans="1:11" x14ac:dyDescent="0.3">
      <c r="A102" s="233"/>
      <c r="B102" s="233"/>
      <c r="C102" s="414"/>
      <c r="D102" s="46" t="s">
        <v>26</v>
      </c>
      <c r="E102" s="46"/>
      <c r="F102" s="3"/>
      <c r="G102" s="3"/>
      <c r="H102" s="414"/>
      <c r="I102" s="414"/>
      <c r="J102" s="414"/>
      <c r="K102" s="414"/>
    </row>
    <row r="103" spans="1:11" x14ac:dyDescent="0.3">
      <c r="A103" s="233"/>
      <c r="B103" s="233"/>
      <c r="C103" s="414"/>
      <c r="D103" s="2077" t="s">
        <v>27</v>
      </c>
      <c r="E103" s="2077"/>
      <c r="F103" s="2077"/>
      <c r="G103" s="2077"/>
      <c r="H103" s="2077"/>
      <c r="I103" s="2077"/>
      <c r="J103" s="2077"/>
      <c r="K103" s="2077"/>
    </row>
    <row r="104" spans="1:11" x14ac:dyDescent="0.3">
      <c r="A104" s="233"/>
      <c r="B104" s="233"/>
      <c r="C104" s="414"/>
      <c r="D104" s="3"/>
      <c r="E104" s="492"/>
      <c r="F104" s="3"/>
      <c r="G104" s="3"/>
      <c r="H104" s="414"/>
      <c r="I104" s="414"/>
      <c r="J104" s="414"/>
      <c r="K104" s="414"/>
    </row>
    <row r="105" spans="1:11" x14ac:dyDescent="0.3">
      <c r="A105" s="233"/>
      <c r="B105" s="233"/>
      <c r="C105" s="414"/>
      <c r="D105" s="46" t="s">
        <v>138</v>
      </c>
      <c r="E105" s="46"/>
      <c r="F105" s="3"/>
      <c r="G105" s="3"/>
      <c r="H105" s="414"/>
      <c r="I105" s="414"/>
      <c r="J105" s="414"/>
      <c r="K105" s="414"/>
    </row>
    <row r="106" spans="1:11" x14ac:dyDescent="0.3">
      <c r="A106" s="233"/>
      <c r="B106" s="233"/>
      <c r="C106" s="414"/>
      <c r="D106" s="3" t="s">
        <v>28</v>
      </c>
      <c r="E106" s="492"/>
      <c r="F106" s="3"/>
      <c r="G106" s="3"/>
      <c r="H106" s="414"/>
      <c r="I106" s="414"/>
      <c r="J106" s="414"/>
      <c r="K106" s="414"/>
    </row>
    <row r="113" spans="8:8" x14ac:dyDescent="0.3">
      <c r="H113" s="6">
        <f>H112-H111</f>
        <v>0</v>
      </c>
    </row>
  </sheetData>
  <mergeCells count="11">
    <mergeCell ref="E1:J1"/>
    <mergeCell ref="E2:J2"/>
    <mergeCell ref="D103:K103"/>
    <mergeCell ref="D75:K75"/>
    <mergeCell ref="D78:K78"/>
    <mergeCell ref="D84:K84"/>
    <mergeCell ref="D85:K85"/>
    <mergeCell ref="D88:K88"/>
    <mergeCell ref="D94:K94"/>
    <mergeCell ref="D97:K97"/>
    <mergeCell ref="D100:K100"/>
  </mergeCells>
  <phoneticPr fontId="34" type="noConversion"/>
  <printOptions horizontalCentered="1"/>
  <pageMargins left="0.47244094488188981" right="0.47244094488188981" top="0.78740157480314965" bottom="0.39370078740157483" header="0.51181102362204722" footer="0.15748031496062992"/>
  <pageSetup paperSize="9" scale="75" orientation="portrait" r:id="rId1"/>
  <headerFooter alignWithMargins="0">
    <oddFooter>&amp;C&amp;P</oddFooter>
  </headerFooter>
  <rowBreaks count="1" manualBreakCount="1">
    <brk id="61" min="2" max="9"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AB1136"/>
  <sheetViews>
    <sheetView showGridLines="0" view="pageBreakPreview" zoomScaleNormal="100" zoomScaleSheetLayoutView="100" workbookViewId="0">
      <selection activeCell="A6" sqref="A6"/>
    </sheetView>
  </sheetViews>
  <sheetFormatPr defaultColWidth="9" defaultRowHeight="16.5" x14ac:dyDescent="0.3"/>
  <cols>
    <col min="1" max="1" width="8" style="1" customWidth="1"/>
    <col min="2" max="2" width="8.625" style="1" customWidth="1"/>
    <col min="3" max="3" width="4" style="1" customWidth="1"/>
    <col min="4" max="4" width="4.375" style="208" bestFit="1" customWidth="1"/>
    <col min="5" max="5" width="3.5" style="208" bestFit="1" customWidth="1"/>
    <col min="6" max="6" width="4.875" style="1" customWidth="1"/>
    <col min="7" max="7" width="7.125" style="208" customWidth="1"/>
    <col min="8" max="8" width="55.75" style="1" customWidth="1"/>
    <col min="9" max="9" width="3.375" style="1" customWidth="1"/>
    <col min="10" max="10" width="2" style="1" customWidth="1"/>
    <col min="11" max="11" width="11.625" style="1" customWidth="1"/>
    <col min="12" max="12" width="1.25" style="12" customWidth="1"/>
    <col min="13" max="13" width="11.625" style="1" customWidth="1"/>
    <col min="14" max="14" width="3.75" style="1" customWidth="1"/>
    <col min="15" max="15" width="8.375" style="1" customWidth="1"/>
    <col min="16" max="16" width="28.75" style="1" customWidth="1"/>
    <col min="17" max="17" width="8.75" style="1" customWidth="1"/>
    <col min="18" max="18" width="11.125" style="12" customWidth="1"/>
    <col min="19" max="19" width="3.125" style="12" customWidth="1"/>
    <col min="20" max="20" width="7.75" style="12" customWidth="1"/>
    <col min="21" max="21" width="6" style="1" customWidth="1"/>
    <col min="22" max="22" width="11.5" style="1" customWidth="1"/>
    <col min="23" max="16384" width="9" style="1"/>
  </cols>
  <sheetData>
    <row r="1" spans="1:20" ht="16.5" customHeight="1" x14ac:dyDescent="0.3">
      <c r="A1" s="239" t="s">
        <v>217</v>
      </c>
      <c r="B1" s="239"/>
      <c r="C1" s="69" t="str">
        <f>IF('Merge Details_Printing instr'!$B$11="Insert details here",'Merge Details_Printing instr'!$A$11,'Merge Details_Printing instr'!$B$11)</f>
        <v>Council Name</v>
      </c>
      <c r="H1" s="2075" t="s">
        <v>315</v>
      </c>
      <c r="I1" s="2075"/>
      <c r="J1" s="2075"/>
      <c r="K1" s="2075"/>
      <c r="L1" s="2075"/>
      <c r="M1" s="2075"/>
    </row>
    <row r="2" spans="1:20" s="43" customFormat="1" ht="18.75" customHeight="1" x14ac:dyDescent="0.3">
      <c r="A2" s="239" t="s">
        <v>719</v>
      </c>
      <c r="B2" s="239" t="s">
        <v>218</v>
      </c>
      <c r="C2" s="141" t="str">
        <f>'Merge Details_Printing instr'!A12</f>
        <v>2022-2023 Financial Report</v>
      </c>
      <c r="D2" s="560"/>
      <c r="E2" s="560"/>
      <c r="F2" s="44"/>
      <c r="G2" s="560"/>
      <c r="H2" s="2076" t="str">
        <f>'Merge Details_Printing instr'!$A$14</f>
        <v>For the Year Ended 30 June 2023</v>
      </c>
      <c r="I2" s="2076"/>
      <c r="J2" s="2076"/>
      <c r="K2" s="2076"/>
      <c r="L2" s="2076"/>
      <c r="M2" s="2076"/>
      <c r="P2" s="1"/>
      <c r="R2" s="45"/>
      <c r="S2" s="45"/>
      <c r="T2" s="45"/>
    </row>
    <row r="3" spans="1:20" s="3" customFormat="1" ht="6" customHeight="1" x14ac:dyDescent="0.3">
      <c r="A3" s="483"/>
      <c r="B3" s="483"/>
      <c r="D3" s="1555"/>
      <c r="E3" s="1555"/>
      <c r="F3" s="4"/>
      <c r="G3" s="553"/>
      <c r="K3" s="68"/>
      <c r="L3" s="152"/>
      <c r="M3" s="39"/>
      <c r="O3" s="492"/>
      <c r="P3" s="1"/>
      <c r="R3" s="22"/>
      <c r="S3" s="22"/>
      <c r="T3" s="22"/>
    </row>
    <row r="4" spans="1:20" s="3" customFormat="1" x14ac:dyDescent="0.3">
      <c r="A4" s="483"/>
      <c r="B4" s="483"/>
      <c r="D4" s="56"/>
      <c r="E4" s="56"/>
      <c r="F4" s="56"/>
      <c r="G4" s="56"/>
      <c r="H4" s="22"/>
      <c r="I4" s="22"/>
      <c r="J4" s="22"/>
      <c r="K4" s="217">
        <f>'Merge Details_Printing instr'!A18</f>
        <v>2023</v>
      </c>
      <c r="L4" s="39"/>
      <c r="M4" s="217">
        <f>'Merge Details_Printing instr'!A19</f>
        <v>2022</v>
      </c>
      <c r="O4" s="492"/>
      <c r="P4" s="1"/>
      <c r="R4" s="22"/>
      <c r="S4" s="22"/>
      <c r="T4" s="22"/>
    </row>
    <row r="5" spans="1:20" s="3" customFormat="1" x14ac:dyDescent="0.3">
      <c r="A5" s="483"/>
      <c r="B5" s="483"/>
      <c r="D5" s="1555"/>
      <c r="E5" s="1555"/>
      <c r="F5" s="4"/>
      <c r="G5" s="553"/>
      <c r="K5" s="68" t="s">
        <v>65</v>
      </c>
      <c r="L5" s="152"/>
      <c r="M5" s="39" t="s">
        <v>65</v>
      </c>
      <c r="O5" s="492"/>
      <c r="P5" s="1"/>
      <c r="R5" s="22"/>
      <c r="S5" s="22"/>
      <c r="T5" s="22"/>
    </row>
    <row r="6" spans="1:20" s="492" customFormat="1" x14ac:dyDescent="0.3">
      <c r="A6" s="483"/>
      <c r="B6" s="483"/>
      <c r="D6" s="1555" t="s">
        <v>298</v>
      </c>
      <c r="E6" s="1555">
        <v>2</v>
      </c>
      <c r="F6" s="94" t="s">
        <v>616</v>
      </c>
      <c r="K6" s="68"/>
      <c r="L6" s="152"/>
      <c r="M6" s="39"/>
      <c r="P6" s="1"/>
      <c r="R6" s="22"/>
      <c r="S6" s="22"/>
      <c r="T6" s="22"/>
    </row>
    <row r="7" spans="1:20" s="3" customFormat="1" x14ac:dyDescent="0.3">
      <c r="A7" s="238"/>
      <c r="B7" s="238"/>
      <c r="D7" s="57" t="s">
        <v>298</v>
      </c>
      <c r="E7" s="1555">
        <v>2.1</v>
      </c>
      <c r="F7" s="1555" t="s">
        <v>269</v>
      </c>
      <c r="K7" s="115"/>
      <c r="M7" s="115"/>
      <c r="O7" s="492"/>
      <c r="P7" s="1"/>
      <c r="R7" s="22"/>
      <c r="S7" s="22"/>
      <c r="T7" s="22"/>
    </row>
    <row r="8" spans="1:20" s="3" customFormat="1" ht="30.75" customHeight="1" x14ac:dyDescent="0.3">
      <c r="A8" s="233"/>
      <c r="B8" s="238"/>
      <c r="D8" s="1162"/>
      <c r="E8" s="1162"/>
      <c r="F8" s="2051" t="s">
        <v>1915</v>
      </c>
      <c r="G8" s="2051"/>
      <c r="H8" s="2051"/>
      <c r="I8" s="2051"/>
      <c r="J8" s="2051"/>
      <c r="K8" s="2051"/>
      <c r="L8" s="2051"/>
      <c r="M8" s="2051"/>
      <c r="O8" s="492"/>
      <c r="P8" s="1"/>
      <c r="R8" s="22"/>
      <c r="S8" s="22"/>
      <c r="T8" s="22"/>
    </row>
    <row r="9" spans="1:20" s="3" customFormat="1" ht="31.5" customHeight="1" x14ac:dyDescent="0.3">
      <c r="A9" s="238"/>
      <c r="B9" s="238"/>
      <c r="C9" s="1880"/>
      <c r="D9" s="1162"/>
      <c r="E9" s="1162"/>
      <c r="F9" s="2051" t="str">
        <f>"The valuation base used to calculate general rates for "&amp;'Merge Details_Printing instr'!A21&amp;" was $&lt;&gt;.&lt;&gt; million ("&amp;'Merge Details_Printing instr'!A22&amp;" $&lt;&gt;.&lt;&gt; million). The "&amp;'Merge Details_Printing instr'!A21&amp;" rate in the &lt;valuation base&gt; dollar was $&lt;&gt; ("&amp;'Merge Details_Printing instr'!A22&amp;", &lt;&gt;)."</f>
        <v>The valuation base used to calculate general rates for 2022-23 was $&lt;&gt;.&lt;&gt; million (2021-22 $&lt;&gt;.&lt;&gt; million). The 2022-23 rate in the &lt;valuation base&gt; dollar was $&lt;&gt; (2021-22, &lt;&gt;).</v>
      </c>
      <c r="G9" s="2051"/>
      <c r="H9" s="2051"/>
      <c r="I9" s="2051"/>
      <c r="J9" s="2051"/>
      <c r="K9" s="2051"/>
      <c r="L9" s="2051"/>
      <c r="M9" s="2051"/>
      <c r="N9" s="492"/>
      <c r="O9" s="492"/>
      <c r="P9" s="599" t="s">
        <v>1375</v>
      </c>
      <c r="R9" s="22"/>
      <c r="S9" s="22"/>
      <c r="T9" s="22"/>
    </row>
    <row r="10" spans="1:20" s="3" customFormat="1" ht="7.5" customHeight="1" x14ac:dyDescent="0.3">
      <c r="A10" s="238"/>
      <c r="B10" s="238"/>
      <c r="D10" s="1162"/>
      <c r="E10" s="1162"/>
      <c r="F10" s="492"/>
      <c r="G10" s="36"/>
      <c r="K10" s="130"/>
      <c r="L10" s="132"/>
      <c r="M10" s="130"/>
      <c r="N10" s="492"/>
      <c r="O10" s="492"/>
      <c r="P10" s="1"/>
      <c r="R10" s="22"/>
      <c r="S10" s="22"/>
      <c r="T10" s="22"/>
    </row>
    <row r="11" spans="1:20" s="3" customFormat="1" x14ac:dyDescent="0.3">
      <c r="A11" s="238"/>
      <c r="B11" s="481"/>
      <c r="D11" s="1162"/>
      <c r="E11" s="1162"/>
      <c r="F11" s="492"/>
      <c r="G11" s="36"/>
      <c r="H11" s="71" t="s">
        <v>639</v>
      </c>
      <c r="K11" s="242">
        <f>13403+1014</f>
        <v>14417</v>
      </c>
      <c r="L11" s="140"/>
      <c r="M11" s="242">
        <v>12951</v>
      </c>
      <c r="O11" s="492"/>
      <c r="P11" s="1"/>
      <c r="R11" s="22"/>
      <c r="S11" s="22"/>
      <c r="T11" s="22"/>
    </row>
    <row r="12" spans="1:20" s="3" customFormat="1" x14ac:dyDescent="0.3">
      <c r="A12" s="238"/>
      <c r="B12" s="238"/>
      <c r="D12" s="1162"/>
      <c r="E12" s="1162"/>
      <c r="F12" s="492"/>
      <c r="G12" s="36"/>
      <c r="H12" s="3" t="s">
        <v>640</v>
      </c>
      <c r="K12" s="242">
        <v>10411</v>
      </c>
      <c r="L12" s="133"/>
      <c r="M12" s="242">
        <v>9755</v>
      </c>
      <c r="O12" s="492"/>
      <c r="P12" s="1"/>
      <c r="R12" s="22"/>
      <c r="S12" s="22"/>
      <c r="T12" s="22"/>
    </row>
    <row r="13" spans="1:20" s="3" customFormat="1" x14ac:dyDescent="0.3">
      <c r="A13" s="238"/>
      <c r="B13" s="238"/>
      <c r="D13" s="1162"/>
      <c r="E13" s="1162"/>
      <c r="F13" s="492"/>
      <c r="G13" s="36"/>
      <c r="H13" s="3" t="s">
        <v>641</v>
      </c>
      <c r="K13" s="242">
        <v>9255</v>
      </c>
      <c r="L13" s="133"/>
      <c r="M13" s="242">
        <v>8672</v>
      </c>
      <c r="O13" s="492"/>
      <c r="P13" s="1"/>
      <c r="R13" s="22"/>
      <c r="S13" s="22"/>
      <c r="T13" s="22"/>
    </row>
    <row r="14" spans="1:20" s="3" customFormat="1" x14ac:dyDescent="0.3">
      <c r="A14" s="238"/>
      <c r="B14" s="238"/>
      <c r="D14" s="1162"/>
      <c r="E14" s="1162"/>
      <c r="F14" s="492"/>
      <c r="G14" s="36"/>
      <c r="H14" s="3" t="s">
        <v>668</v>
      </c>
      <c r="K14" s="242">
        <v>4617</v>
      </c>
      <c r="L14" s="133"/>
      <c r="M14" s="242">
        <v>4336</v>
      </c>
      <c r="O14" s="492"/>
      <c r="P14" s="1"/>
      <c r="R14" s="22"/>
      <c r="S14" s="22"/>
      <c r="T14" s="22"/>
    </row>
    <row r="15" spans="1:20" s="3" customFormat="1" x14ac:dyDescent="0.3">
      <c r="A15" s="238"/>
      <c r="B15" s="238"/>
      <c r="D15" s="1162"/>
      <c r="E15" s="1162"/>
      <c r="F15" s="492"/>
      <c r="G15" s="36"/>
      <c r="H15" s="3" t="s">
        <v>568</v>
      </c>
      <c r="K15" s="242">
        <v>1314</v>
      </c>
      <c r="L15" s="133"/>
      <c r="M15" s="242">
        <v>1154</v>
      </c>
      <c r="O15" s="492"/>
      <c r="P15" s="1"/>
      <c r="R15" s="22"/>
      <c r="S15" s="22"/>
      <c r="T15" s="22"/>
    </row>
    <row r="16" spans="1:20" s="3" customFormat="1" x14ac:dyDescent="0.3">
      <c r="A16" s="238"/>
      <c r="B16" s="238"/>
      <c r="D16" s="1162"/>
      <c r="E16" s="1162"/>
      <c r="F16" s="492"/>
      <c r="G16" s="36"/>
      <c r="H16" s="3" t="s">
        <v>728</v>
      </c>
      <c r="K16" s="242">
        <v>1155</v>
      </c>
      <c r="L16" s="133"/>
      <c r="M16" s="242">
        <v>1084</v>
      </c>
      <c r="O16" s="492"/>
      <c r="P16" s="1"/>
      <c r="R16" s="22"/>
      <c r="S16" s="22"/>
      <c r="T16" s="22"/>
    </row>
    <row r="17" spans="1:20" s="3" customFormat="1" x14ac:dyDescent="0.3">
      <c r="A17" s="238"/>
      <c r="B17" s="238"/>
      <c r="D17" s="1162"/>
      <c r="E17" s="1162"/>
      <c r="F17" s="492"/>
      <c r="G17" s="36"/>
      <c r="H17" s="492" t="s">
        <v>495</v>
      </c>
      <c r="I17" s="492"/>
      <c r="J17" s="492"/>
      <c r="K17" s="242">
        <v>3412</v>
      </c>
      <c r="L17" s="133"/>
      <c r="M17" s="243">
        <v>3281</v>
      </c>
      <c r="O17" s="492"/>
      <c r="P17" s="1"/>
      <c r="R17" s="22"/>
      <c r="S17" s="22"/>
      <c r="T17" s="22"/>
    </row>
    <row r="18" spans="1:20" s="3" customFormat="1" x14ac:dyDescent="0.3">
      <c r="A18" s="238"/>
      <c r="B18" s="238"/>
      <c r="D18" s="1162"/>
      <c r="E18" s="1162"/>
      <c r="F18" s="492"/>
      <c r="G18" s="36"/>
      <c r="H18" s="492" t="s">
        <v>551</v>
      </c>
      <c r="I18" s="492"/>
      <c r="J18" s="492"/>
      <c r="K18" s="242">
        <f>4627-K17</f>
        <v>1215</v>
      </c>
      <c r="L18" s="133"/>
      <c r="M18" s="243">
        <f>4391-M17</f>
        <v>1110</v>
      </c>
      <c r="O18" s="492"/>
      <c r="P18" s="599" t="s">
        <v>1869</v>
      </c>
      <c r="R18" s="22"/>
      <c r="S18" s="22"/>
      <c r="T18" s="22"/>
    </row>
    <row r="19" spans="1:20" s="3" customFormat="1" x14ac:dyDescent="0.3">
      <c r="A19" s="238"/>
      <c r="B19" s="238"/>
      <c r="D19" s="1162"/>
      <c r="E19" s="1162"/>
      <c r="F19" s="492"/>
      <c r="G19" s="36"/>
      <c r="H19" s="4" t="s">
        <v>510</v>
      </c>
      <c r="I19" s="492"/>
      <c r="J19" s="492"/>
      <c r="K19" s="369">
        <f>SUM(K11:K18)</f>
        <v>45796</v>
      </c>
      <c r="L19" s="133"/>
      <c r="M19" s="369">
        <f>SUM(M11:M18)</f>
        <v>42343</v>
      </c>
      <c r="N19" s="31"/>
      <c r="O19" s="492"/>
      <c r="P19" s="1"/>
      <c r="R19" s="22"/>
      <c r="S19" s="22"/>
      <c r="T19" s="22"/>
    </row>
    <row r="20" spans="1:20" s="3" customFormat="1" ht="9.75" customHeight="1" x14ac:dyDescent="0.3">
      <c r="A20" s="238"/>
      <c r="B20" s="238"/>
      <c r="D20" s="1162"/>
      <c r="E20" s="1162"/>
      <c r="F20" s="492"/>
      <c r="G20" s="36"/>
      <c r="H20" s="31"/>
      <c r="I20" s="492"/>
      <c r="J20" s="492"/>
      <c r="K20" s="133"/>
      <c r="L20" s="133"/>
      <c r="M20" s="133"/>
      <c r="O20" s="492"/>
      <c r="P20" s="1"/>
      <c r="R20" s="22"/>
      <c r="S20" s="22"/>
      <c r="T20" s="22"/>
    </row>
    <row r="21" spans="1:20" s="3" customFormat="1" ht="33" customHeight="1" x14ac:dyDescent="0.3">
      <c r="A21" s="238"/>
      <c r="B21" s="238"/>
      <c r="D21" s="1162"/>
      <c r="E21" s="1162"/>
      <c r="F21" s="2051" t="s">
        <v>1916</v>
      </c>
      <c r="G21" s="2051"/>
      <c r="H21" s="2051"/>
      <c r="I21" s="2051"/>
      <c r="J21" s="2051"/>
      <c r="K21" s="2051"/>
      <c r="L21" s="2051"/>
      <c r="M21" s="2051"/>
      <c r="O21" s="492"/>
      <c r="P21" s="1"/>
      <c r="R21" s="22"/>
      <c r="S21" s="22"/>
      <c r="T21" s="22"/>
    </row>
    <row r="22" spans="1:20" s="492" customFormat="1" ht="7.5" customHeight="1" thickBot="1" x14ac:dyDescent="0.35">
      <c r="A22" s="483"/>
      <c r="B22" s="483"/>
      <c r="D22" s="1162"/>
      <c r="E22" s="1162"/>
      <c r="F22" s="1539"/>
      <c r="G22" s="1539"/>
      <c r="H22" s="1539"/>
      <c r="I22" s="1539"/>
      <c r="J22" s="1539"/>
      <c r="K22" s="1539"/>
      <c r="L22" s="1539"/>
      <c r="M22" s="1539"/>
      <c r="P22" s="1"/>
      <c r="R22" s="22"/>
      <c r="S22" s="22"/>
      <c r="T22" s="22"/>
    </row>
    <row r="23" spans="1:20" s="492" customFormat="1" x14ac:dyDescent="0.3">
      <c r="A23" s="483"/>
      <c r="B23" s="483"/>
      <c r="D23" s="1162"/>
      <c r="E23" s="1162"/>
      <c r="F23" s="1245" t="s">
        <v>1172</v>
      </c>
      <c r="G23" s="849"/>
      <c r="H23" s="849"/>
      <c r="I23" s="849"/>
      <c r="J23" s="849"/>
      <c r="K23" s="849"/>
      <c r="L23" s="849"/>
      <c r="M23" s="850"/>
      <c r="P23" s="599"/>
      <c r="R23" s="22"/>
      <c r="S23" s="22"/>
      <c r="T23" s="22"/>
    </row>
    <row r="24" spans="1:20" s="492" customFormat="1" ht="50.25" customHeight="1" thickBot="1" x14ac:dyDescent="0.35">
      <c r="A24" s="483"/>
      <c r="B24" s="483"/>
      <c r="D24" s="1162"/>
      <c r="E24" s="1162"/>
      <c r="F24" s="2085" t="s">
        <v>1667</v>
      </c>
      <c r="G24" s="2086"/>
      <c r="H24" s="2086"/>
      <c r="I24" s="2086"/>
      <c r="J24" s="2086"/>
      <c r="K24" s="2086"/>
      <c r="L24" s="2086"/>
      <c r="M24" s="2087"/>
      <c r="P24" s="599"/>
      <c r="R24" s="22"/>
      <c r="S24" s="22"/>
      <c r="T24" s="22"/>
    </row>
    <row r="25" spans="1:20" s="3" customFormat="1" x14ac:dyDescent="0.3">
      <c r="A25" s="238"/>
      <c r="B25" s="238"/>
      <c r="D25" s="1162"/>
      <c r="E25" s="1162"/>
      <c r="F25" s="492"/>
      <c r="G25" s="36"/>
      <c r="H25" s="492"/>
      <c r="I25" s="492"/>
      <c r="J25" s="492"/>
      <c r="K25" s="139"/>
      <c r="L25" s="140"/>
      <c r="M25" s="139"/>
      <c r="O25" s="492"/>
      <c r="P25" s="1"/>
      <c r="R25" s="22"/>
      <c r="S25" s="22"/>
      <c r="T25" s="22"/>
    </row>
    <row r="26" spans="1:20" s="3" customFormat="1" x14ac:dyDescent="0.3">
      <c r="A26" s="705" t="s">
        <v>1739</v>
      </c>
      <c r="B26" s="482"/>
      <c r="D26" s="57" t="s">
        <v>298</v>
      </c>
      <c r="E26" s="57">
        <v>2.2000000000000002</v>
      </c>
      <c r="F26" s="94" t="s">
        <v>72</v>
      </c>
      <c r="I26" s="4"/>
      <c r="J26" s="4"/>
      <c r="K26" s="139"/>
      <c r="L26" s="140"/>
      <c r="M26" s="139"/>
      <c r="O26" s="492"/>
      <c r="P26" s="1"/>
      <c r="R26" s="22"/>
      <c r="S26" s="22"/>
      <c r="T26" s="22"/>
    </row>
    <row r="27" spans="1:20" s="3" customFormat="1" x14ac:dyDescent="0.3">
      <c r="A27" s="238"/>
      <c r="B27" s="238"/>
      <c r="D27" s="1162"/>
      <c r="E27" s="1162"/>
      <c r="F27" s="492" t="s">
        <v>295</v>
      </c>
      <c r="I27" s="492"/>
      <c r="J27" s="492"/>
      <c r="K27" s="242">
        <v>2254</v>
      </c>
      <c r="L27" s="133"/>
      <c r="M27" s="242">
        <v>2162</v>
      </c>
      <c r="O27" s="492"/>
      <c r="P27" s="1"/>
      <c r="R27" s="22"/>
      <c r="S27" s="22"/>
      <c r="T27" s="22"/>
    </row>
    <row r="28" spans="1:20" s="3" customFormat="1" x14ac:dyDescent="0.3">
      <c r="A28" s="238"/>
      <c r="B28" s="238"/>
      <c r="D28" s="1162"/>
      <c r="E28" s="1162"/>
      <c r="F28" s="36" t="s">
        <v>306</v>
      </c>
      <c r="I28" s="492"/>
      <c r="J28" s="492"/>
      <c r="K28" s="242">
        <f>98+206</f>
        <v>304</v>
      </c>
      <c r="L28" s="133"/>
      <c r="M28" s="242">
        <f>75+186</f>
        <v>261</v>
      </c>
      <c r="O28" s="492"/>
      <c r="P28" s="1"/>
      <c r="R28" s="22"/>
      <c r="S28" s="22"/>
      <c r="T28" s="22"/>
    </row>
    <row r="29" spans="1:20" s="3" customFormat="1" x14ac:dyDescent="0.3">
      <c r="A29" s="238"/>
      <c r="B29" s="238"/>
      <c r="D29" s="1162"/>
      <c r="E29" s="1162"/>
      <c r="F29" s="492" t="s">
        <v>543</v>
      </c>
      <c r="I29" s="492"/>
      <c r="J29" s="492"/>
      <c r="K29" s="242">
        <v>125</v>
      </c>
      <c r="L29" s="133"/>
      <c r="M29" s="242">
        <v>115</v>
      </c>
      <c r="N29" s="492"/>
      <c r="O29" s="492"/>
      <c r="P29" s="1"/>
      <c r="R29" s="22"/>
      <c r="S29" s="22"/>
      <c r="T29" s="22"/>
    </row>
    <row r="30" spans="1:20" s="3" customFormat="1" x14ac:dyDescent="0.3">
      <c r="A30" s="238"/>
      <c r="B30" s="238"/>
      <c r="D30" s="1162"/>
      <c r="E30" s="1162"/>
      <c r="F30" s="492" t="s">
        <v>642</v>
      </c>
      <c r="I30" s="492"/>
      <c r="J30" s="492"/>
      <c r="K30" s="242">
        <v>135</v>
      </c>
      <c r="L30" s="133"/>
      <c r="M30" s="242">
        <v>165</v>
      </c>
      <c r="N30" s="492"/>
      <c r="O30" s="492"/>
      <c r="P30" s="1"/>
      <c r="R30" s="22"/>
      <c r="S30" s="22"/>
      <c r="T30" s="22"/>
    </row>
    <row r="31" spans="1:20" s="3" customFormat="1" x14ac:dyDescent="0.3">
      <c r="A31" s="238"/>
      <c r="B31" s="238"/>
      <c r="D31" s="1162"/>
      <c r="E31" s="1162"/>
      <c r="F31" s="4" t="s">
        <v>223</v>
      </c>
      <c r="I31" s="492"/>
      <c r="J31" s="492"/>
      <c r="K31" s="369">
        <f>SUM(K27:K30)</f>
        <v>2818</v>
      </c>
      <c r="L31" s="370"/>
      <c r="M31" s="369">
        <f>SUM(M27:M30)</f>
        <v>2703</v>
      </c>
      <c r="N31" s="492"/>
      <c r="O31" s="492"/>
      <c r="P31" s="1"/>
      <c r="R31" s="22"/>
      <c r="S31" s="22"/>
      <c r="T31" s="22"/>
    </row>
    <row r="32" spans="1:20" s="492" customFormat="1" ht="7.5" customHeight="1" thickBot="1" x14ac:dyDescent="0.35">
      <c r="A32" s="483"/>
      <c r="B32" s="483"/>
      <c r="D32" s="1162"/>
      <c r="E32" s="1162"/>
      <c r="F32" s="4"/>
      <c r="K32" s="855"/>
      <c r="L32" s="370"/>
      <c r="M32" s="855"/>
      <c r="P32" s="1"/>
      <c r="R32" s="22"/>
      <c r="S32" s="22"/>
      <c r="T32" s="22"/>
    </row>
    <row r="33" spans="1:20" s="492" customFormat="1" x14ac:dyDescent="0.3">
      <c r="A33" s="483"/>
      <c r="B33" s="483"/>
      <c r="D33" s="1162"/>
      <c r="E33" s="1162"/>
      <c r="F33" s="1245" t="s">
        <v>1636</v>
      </c>
      <c r="G33" s="849"/>
      <c r="H33" s="849"/>
      <c r="I33" s="849"/>
      <c r="J33" s="849"/>
      <c r="K33" s="849"/>
      <c r="L33" s="849"/>
      <c r="M33" s="850"/>
      <c r="P33" s="599"/>
      <c r="R33" s="22"/>
      <c r="S33" s="22"/>
      <c r="T33" s="22"/>
    </row>
    <row r="34" spans="1:20" s="492" customFormat="1" ht="37.5" customHeight="1" thickBot="1" x14ac:dyDescent="0.35">
      <c r="A34" s="483"/>
      <c r="B34" s="483"/>
      <c r="D34" s="1162"/>
      <c r="E34" s="1162"/>
      <c r="F34" s="2085" t="s">
        <v>1668</v>
      </c>
      <c r="G34" s="2086"/>
      <c r="H34" s="2086"/>
      <c r="I34" s="2086"/>
      <c r="J34" s="2086"/>
      <c r="K34" s="2086"/>
      <c r="L34" s="2086"/>
      <c r="M34" s="2087"/>
      <c r="P34" s="1"/>
      <c r="R34" s="22"/>
      <c r="S34" s="22"/>
      <c r="T34" s="22"/>
    </row>
    <row r="35" spans="1:20" s="3" customFormat="1" x14ac:dyDescent="0.3">
      <c r="A35" s="232"/>
      <c r="B35" s="232"/>
      <c r="C35" s="1"/>
      <c r="D35" s="208"/>
      <c r="E35" s="208"/>
      <c r="F35" s="1"/>
      <c r="G35" s="208"/>
      <c r="H35" s="492"/>
      <c r="I35" s="492"/>
      <c r="J35" s="492"/>
      <c r="K35" s="492"/>
      <c r="L35" s="22"/>
      <c r="M35" s="492"/>
      <c r="N35" s="1"/>
      <c r="O35" s="1"/>
      <c r="P35" s="1"/>
      <c r="R35" s="22"/>
      <c r="S35" s="22"/>
      <c r="T35" s="22"/>
    </row>
    <row r="36" spans="1:20" s="3" customFormat="1" x14ac:dyDescent="0.3">
      <c r="A36" s="238"/>
      <c r="B36" s="483"/>
      <c r="D36" s="57" t="s">
        <v>298</v>
      </c>
      <c r="E36" s="57">
        <f>E26+0.1</f>
        <v>2.3000000000000003</v>
      </c>
      <c r="F36" s="4" t="s">
        <v>270</v>
      </c>
      <c r="I36" s="492"/>
      <c r="J36" s="492"/>
      <c r="K36" s="139"/>
      <c r="L36" s="140"/>
      <c r="M36" s="139"/>
      <c r="O36" s="492"/>
      <c r="P36" s="1"/>
      <c r="R36" s="22"/>
      <c r="S36" s="22"/>
      <c r="T36" s="22"/>
    </row>
    <row r="37" spans="1:20" s="3" customFormat="1" x14ac:dyDescent="0.3">
      <c r="A37" s="238"/>
      <c r="B37" s="238"/>
      <c r="D37" s="1580"/>
      <c r="E37" s="1162"/>
      <c r="F37" s="492" t="s">
        <v>536</v>
      </c>
      <c r="I37" s="492"/>
      <c r="J37" s="492"/>
      <c r="K37" s="26">
        <v>3914</v>
      </c>
      <c r="L37" s="24"/>
      <c r="M37" s="26">
        <v>3721</v>
      </c>
      <c r="O37" s="492"/>
      <c r="P37" s="1"/>
      <c r="R37" s="22"/>
      <c r="S37" s="22"/>
      <c r="T37" s="22"/>
    </row>
    <row r="38" spans="1:20" s="3" customFormat="1" x14ac:dyDescent="0.3">
      <c r="A38" s="238"/>
      <c r="B38" s="238"/>
      <c r="D38" s="1162"/>
      <c r="E38" s="1162"/>
      <c r="F38" s="492" t="s">
        <v>537</v>
      </c>
      <c r="I38" s="492"/>
      <c r="J38" s="492"/>
      <c r="K38" s="26">
        <v>801</v>
      </c>
      <c r="L38" s="24"/>
      <c r="M38" s="26">
        <v>744</v>
      </c>
      <c r="O38" s="492"/>
      <c r="P38" s="1"/>
      <c r="R38" s="22"/>
      <c r="S38" s="22"/>
      <c r="T38" s="22"/>
    </row>
    <row r="39" spans="1:20" s="3" customFormat="1" x14ac:dyDescent="0.3">
      <c r="A39" s="238"/>
      <c r="B39" s="238"/>
      <c r="D39" s="1162"/>
      <c r="E39" s="1162"/>
      <c r="F39" s="492" t="s">
        <v>132</v>
      </c>
      <c r="I39" s="492"/>
      <c r="J39" s="492"/>
      <c r="K39" s="26">
        <v>401</v>
      </c>
      <c r="L39" s="24"/>
      <c r="M39" s="26">
        <v>490</v>
      </c>
      <c r="O39" s="492"/>
      <c r="P39" s="1"/>
      <c r="R39" s="22"/>
      <c r="S39" s="22"/>
      <c r="T39" s="22"/>
    </row>
    <row r="40" spans="1:20" s="3" customFormat="1" x14ac:dyDescent="0.3">
      <c r="A40" s="238"/>
      <c r="B40" s="238"/>
      <c r="D40" s="1162"/>
      <c r="E40" s="1162"/>
      <c r="F40" s="492" t="s">
        <v>538</v>
      </c>
      <c r="I40" s="492"/>
      <c r="J40" s="492"/>
      <c r="K40" s="26">
        <v>731</v>
      </c>
      <c r="L40" s="24"/>
      <c r="M40" s="26">
        <v>809</v>
      </c>
      <c r="O40" s="492"/>
      <c r="P40" s="1"/>
      <c r="R40" s="22"/>
      <c r="S40" s="22"/>
      <c r="T40" s="22"/>
    </row>
    <row r="41" spans="1:20" s="3" customFormat="1" x14ac:dyDescent="0.3">
      <c r="A41" s="238"/>
      <c r="B41" s="238"/>
      <c r="D41" s="1162"/>
      <c r="E41" s="1162"/>
      <c r="F41" s="492" t="s">
        <v>539</v>
      </c>
      <c r="I41" s="492"/>
      <c r="J41" s="492"/>
      <c r="K41" s="26">
        <v>693</v>
      </c>
      <c r="L41" s="24"/>
      <c r="M41" s="26">
        <v>729</v>
      </c>
      <c r="O41" s="492"/>
      <c r="P41" s="1"/>
      <c r="R41" s="22"/>
      <c r="S41" s="22"/>
      <c r="T41" s="22"/>
    </row>
    <row r="42" spans="1:20" s="3" customFormat="1" x14ac:dyDescent="0.3">
      <c r="A42" s="238"/>
      <c r="B42" s="238"/>
      <c r="D42" s="1162"/>
      <c r="E42" s="1162"/>
      <c r="F42" s="492" t="s">
        <v>541</v>
      </c>
      <c r="I42" s="492"/>
      <c r="J42" s="492"/>
      <c r="K42" s="241">
        <v>566</v>
      </c>
      <c r="L42" s="24"/>
      <c r="M42" s="26">
        <v>344</v>
      </c>
      <c r="O42" s="492"/>
      <c r="P42" s="1"/>
      <c r="R42" s="22"/>
      <c r="S42" s="22"/>
      <c r="T42" s="22"/>
    </row>
    <row r="43" spans="1:20" s="3" customFormat="1" x14ac:dyDescent="0.3">
      <c r="A43" s="238"/>
      <c r="B43" s="238"/>
      <c r="D43" s="1162"/>
      <c r="E43" s="1162"/>
      <c r="F43" s="492" t="s">
        <v>542</v>
      </c>
      <c r="I43" s="492"/>
      <c r="J43" s="492"/>
      <c r="K43" s="241">
        <v>286</v>
      </c>
      <c r="L43" s="244"/>
      <c r="M43" s="241">
        <v>125</v>
      </c>
      <c r="O43" s="492"/>
      <c r="P43" s="1"/>
      <c r="R43" s="22"/>
      <c r="S43" s="22"/>
      <c r="T43" s="22"/>
    </row>
    <row r="44" spans="1:20" s="3" customFormat="1" x14ac:dyDescent="0.3">
      <c r="A44" s="238"/>
      <c r="B44" s="238"/>
      <c r="D44" s="1162"/>
      <c r="E44" s="1162"/>
      <c r="F44" s="492" t="s">
        <v>535</v>
      </c>
      <c r="I44" s="492"/>
      <c r="J44" s="492"/>
      <c r="K44" s="241">
        <v>301</v>
      </c>
      <c r="L44" s="244"/>
      <c r="M44" s="241">
        <v>265</v>
      </c>
      <c r="O44" s="492"/>
      <c r="P44" s="1"/>
      <c r="R44" s="22"/>
      <c r="S44" s="22"/>
      <c r="T44" s="22"/>
    </row>
    <row r="45" spans="1:20" s="3" customFormat="1" x14ac:dyDescent="0.3">
      <c r="A45" s="238"/>
      <c r="B45" s="238"/>
      <c r="D45" s="1162"/>
      <c r="E45" s="1162"/>
      <c r="F45" s="492" t="s">
        <v>544</v>
      </c>
      <c r="I45" s="492"/>
      <c r="J45" s="492"/>
      <c r="K45" s="241">
        <v>135</v>
      </c>
      <c r="L45" s="244"/>
      <c r="M45" s="241">
        <v>215</v>
      </c>
      <c r="O45" s="492"/>
      <c r="P45" s="1"/>
      <c r="R45" s="22"/>
      <c r="S45" s="22"/>
      <c r="T45" s="22"/>
    </row>
    <row r="46" spans="1:20" s="3" customFormat="1" x14ac:dyDescent="0.3">
      <c r="A46" s="238"/>
      <c r="B46" s="238"/>
      <c r="D46" s="1162"/>
      <c r="E46" s="1162"/>
      <c r="F46" s="4" t="s">
        <v>224</v>
      </c>
      <c r="I46" s="492"/>
      <c r="J46" s="492"/>
      <c r="K46" s="287">
        <f>SUM(K37:K45)</f>
        <v>7828</v>
      </c>
      <c r="L46" s="19"/>
      <c r="M46" s="287">
        <f>SUM(M37:M45)</f>
        <v>7442</v>
      </c>
      <c r="N46" s="492"/>
      <c r="O46" s="492"/>
      <c r="P46" s="1"/>
      <c r="R46" s="22"/>
      <c r="S46" s="22"/>
      <c r="T46" s="22"/>
    </row>
    <row r="47" spans="1:20" s="492" customFormat="1" ht="7.5" customHeight="1" thickBot="1" x14ac:dyDescent="0.35">
      <c r="A47" s="483"/>
      <c r="B47" s="483"/>
      <c r="D47" s="1162"/>
      <c r="E47" s="1162"/>
      <c r="F47" s="4"/>
      <c r="K47" s="19"/>
      <c r="L47" s="19"/>
      <c r="M47" s="19"/>
      <c r="P47" s="1"/>
      <c r="R47" s="22"/>
      <c r="S47" s="22"/>
      <c r="T47" s="22"/>
    </row>
    <row r="48" spans="1:20" s="492" customFormat="1" x14ac:dyDescent="0.3">
      <c r="A48" s="483"/>
      <c r="B48" s="483"/>
      <c r="D48" s="1162"/>
      <c r="E48" s="1162"/>
      <c r="F48" s="1245" t="s">
        <v>1172</v>
      </c>
      <c r="G48" s="849"/>
      <c r="H48" s="849"/>
      <c r="I48" s="849"/>
      <c r="J48" s="849"/>
      <c r="K48" s="849"/>
      <c r="L48" s="849"/>
      <c r="M48" s="850"/>
      <c r="P48" s="599"/>
      <c r="R48" s="22"/>
      <c r="S48" s="22"/>
      <c r="T48" s="22"/>
    </row>
    <row r="49" spans="1:20" s="492" customFormat="1" ht="33" customHeight="1" x14ac:dyDescent="0.3">
      <c r="A49" s="483"/>
      <c r="B49" s="483"/>
      <c r="D49" s="1162"/>
      <c r="E49" s="1162"/>
      <c r="F49" s="2078" t="s">
        <v>1669</v>
      </c>
      <c r="G49" s="2079"/>
      <c r="H49" s="2079"/>
      <c r="I49" s="2079"/>
      <c r="J49" s="2079"/>
      <c r="K49" s="2079"/>
      <c r="L49" s="2079"/>
      <c r="M49" s="2080"/>
      <c r="P49" s="1"/>
      <c r="R49" s="22"/>
      <c r="S49" s="22"/>
      <c r="T49" s="22"/>
    </row>
    <row r="50" spans="1:20" s="492" customFormat="1" ht="33" customHeight="1" x14ac:dyDescent="0.3">
      <c r="A50" s="483"/>
      <c r="B50" s="483"/>
      <c r="D50" s="1162"/>
      <c r="E50" s="1162"/>
      <c r="F50" s="2091" t="s">
        <v>1670</v>
      </c>
      <c r="G50" s="2092"/>
      <c r="H50" s="2092"/>
      <c r="I50" s="2092"/>
      <c r="J50" s="2092"/>
      <c r="K50" s="2092"/>
      <c r="L50" s="2092"/>
      <c r="M50" s="2093"/>
      <c r="P50" s="1"/>
      <c r="R50" s="22"/>
      <c r="S50" s="22"/>
      <c r="T50" s="22"/>
    </row>
    <row r="51" spans="1:20" s="492" customFormat="1" ht="33" customHeight="1" thickBot="1" x14ac:dyDescent="0.35">
      <c r="A51" s="483"/>
      <c r="B51" s="483"/>
      <c r="D51" s="1162"/>
      <c r="E51" s="1162"/>
      <c r="F51" s="2081" t="s">
        <v>1671</v>
      </c>
      <c r="G51" s="2082"/>
      <c r="H51" s="2082"/>
      <c r="I51" s="2082"/>
      <c r="J51" s="2082"/>
      <c r="K51" s="2082"/>
      <c r="L51" s="2082"/>
      <c r="M51" s="2083"/>
      <c r="P51" s="1"/>
      <c r="R51" s="22"/>
      <c r="S51" s="22"/>
      <c r="T51" s="22"/>
    </row>
    <row r="52" spans="1:20" s="492" customFormat="1" x14ac:dyDescent="0.3">
      <c r="A52" s="483"/>
      <c r="B52" s="483"/>
      <c r="D52" s="1162"/>
      <c r="E52" s="1162"/>
      <c r="G52" s="1162"/>
      <c r="K52" s="139"/>
      <c r="L52" s="140"/>
      <c r="M52" s="139"/>
      <c r="P52" s="1"/>
      <c r="R52" s="22"/>
      <c r="S52" s="22"/>
      <c r="T52" s="22"/>
    </row>
    <row r="53" spans="1:20" s="492" customFormat="1" ht="7.5" customHeight="1" x14ac:dyDescent="0.3">
      <c r="A53" s="483"/>
      <c r="B53" s="483"/>
      <c r="D53" s="1162"/>
      <c r="E53" s="1162"/>
      <c r="G53" s="1162"/>
      <c r="K53" s="139"/>
      <c r="L53" s="140"/>
      <c r="M53" s="139"/>
      <c r="P53" s="1"/>
      <c r="R53" s="22"/>
      <c r="S53" s="22"/>
      <c r="T53" s="22"/>
    </row>
    <row r="54" spans="1:20" s="3" customFormat="1" x14ac:dyDescent="0.3">
      <c r="A54" s="238"/>
      <c r="B54" s="238"/>
      <c r="D54" s="57" t="s">
        <v>298</v>
      </c>
      <c r="E54" s="57">
        <f>E36+0.1</f>
        <v>2.4000000000000004</v>
      </c>
      <c r="F54" s="1555" t="s">
        <v>638</v>
      </c>
      <c r="I54" s="492"/>
      <c r="J54" s="492"/>
      <c r="K54" s="139"/>
      <c r="L54" s="139"/>
      <c r="M54" s="139"/>
      <c r="N54" s="492"/>
      <c r="O54" s="492"/>
      <c r="P54" s="1"/>
      <c r="R54" s="22"/>
      <c r="S54" s="22"/>
      <c r="T54" s="22"/>
    </row>
    <row r="55" spans="1:20" s="3" customFormat="1" x14ac:dyDescent="0.3">
      <c r="A55" s="238"/>
      <c r="B55" s="238"/>
      <c r="D55" s="1162"/>
      <c r="E55" s="1162"/>
      <c r="F55" s="595" t="s">
        <v>1018</v>
      </c>
      <c r="I55" s="492"/>
      <c r="J55" s="492"/>
      <c r="K55" s="134"/>
      <c r="L55" s="131"/>
      <c r="M55" s="139"/>
      <c r="O55" s="492"/>
      <c r="P55" s="1"/>
      <c r="R55" s="22"/>
      <c r="S55" s="22"/>
      <c r="T55" s="22"/>
    </row>
    <row r="56" spans="1:20" s="3" customFormat="1" x14ac:dyDescent="0.3">
      <c r="A56" s="238"/>
      <c r="B56" s="238"/>
      <c r="D56" s="1555"/>
      <c r="E56" s="1555"/>
      <c r="F56" s="566" t="s">
        <v>279</v>
      </c>
      <c r="I56" s="492"/>
      <c r="J56" s="492"/>
      <c r="K56" s="139"/>
      <c r="L56" s="139"/>
      <c r="M56" s="139"/>
      <c r="O56" s="492"/>
      <c r="P56" s="1"/>
      <c r="R56" s="22"/>
      <c r="S56" s="22"/>
      <c r="T56" s="22"/>
    </row>
    <row r="57" spans="1:20" s="3" customFormat="1" x14ac:dyDescent="0.3">
      <c r="A57" s="238"/>
      <c r="B57" s="238"/>
      <c r="D57" s="1555"/>
      <c r="E57" s="1555"/>
      <c r="F57" s="1184" t="s">
        <v>280</v>
      </c>
      <c r="I57" s="492"/>
      <c r="J57" s="492"/>
      <c r="K57" s="139">
        <v>16630</v>
      </c>
      <c r="L57" s="139"/>
      <c r="M57" s="139">
        <v>10982</v>
      </c>
      <c r="O57" s="75"/>
      <c r="P57" s="1381" t="s">
        <v>1448</v>
      </c>
      <c r="R57" s="22"/>
      <c r="S57" s="22"/>
      <c r="T57" s="22"/>
    </row>
    <row r="58" spans="1:20" s="3" customFormat="1" x14ac:dyDescent="0.3">
      <c r="A58" s="238"/>
      <c r="B58" s="238"/>
      <c r="D58" s="1555"/>
      <c r="E58" s="1555"/>
      <c r="F58" s="595" t="s">
        <v>281</v>
      </c>
      <c r="K58" s="139">
        <v>4195</v>
      </c>
      <c r="L58" s="139"/>
      <c r="M58" s="139">
        <v>5193</v>
      </c>
      <c r="O58" s="75"/>
      <c r="P58" s="1" t="s">
        <v>1770</v>
      </c>
      <c r="R58" s="22"/>
      <c r="S58" s="22"/>
      <c r="T58" s="22"/>
    </row>
    <row r="59" spans="1:20" s="3" customFormat="1" x14ac:dyDescent="0.3">
      <c r="A59" s="235"/>
      <c r="B59" s="235"/>
      <c r="D59" s="1555"/>
      <c r="E59" s="1555"/>
      <c r="F59" s="1184" t="s">
        <v>282</v>
      </c>
      <c r="K59" s="139">
        <v>175</v>
      </c>
      <c r="L59" s="139"/>
      <c r="M59" s="139">
        <v>325</v>
      </c>
      <c r="O59" s="492"/>
      <c r="P59" s="1"/>
      <c r="R59" s="22"/>
      <c r="S59" s="22"/>
      <c r="T59" s="22"/>
    </row>
    <row r="60" spans="1:20" s="3" customFormat="1" x14ac:dyDescent="0.3">
      <c r="A60" s="232"/>
      <c r="B60" s="232"/>
      <c r="C60" s="1"/>
      <c r="D60" s="208"/>
      <c r="E60" s="208"/>
      <c r="F60" s="1186" t="s">
        <v>108</v>
      </c>
      <c r="I60" s="1"/>
      <c r="J60" s="1"/>
      <c r="K60" s="377">
        <f>SUM(K57:K59)</f>
        <v>21000</v>
      </c>
      <c r="L60" s="378"/>
      <c r="M60" s="377">
        <f>SUM(M57:M59)</f>
        <v>16500</v>
      </c>
      <c r="N60" s="1"/>
      <c r="O60" s="1"/>
      <c r="P60" s="1"/>
      <c r="Q60" s="507"/>
      <c r="R60" s="22"/>
      <c r="S60" s="22"/>
      <c r="T60" s="22"/>
    </row>
    <row r="61" spans="1:20" s="3" customFormat="1" ht="7.5" customHeight="1" x14ac:dyDescent="0.3">
      <c r="A61" s="238"/>
      <c r="B61" s="238"/>
      <c r="D61" s="1162"/>
      <c r="E61" s="1162"/>
      <c r="F61" s="492"/>
      <c r="G61" s="1154"/>
      <c r="H61" s="513"/>
      <c r="K61" s="131"/>
      <c r="L61" s="131"/>
      <c r="M61" s="131"/>
      <c r="N61" s="512"/>
      <c r="O61" s="512"/>
      <c r="P61" s="1"/>
      <c r="Q61" s="508"/>
      <c r="R61" s="22"/>
      <c r="S61" s="22"/>
      <c r="T61" s="22"/>
    </row>
    <row r="62" spans="1:20" s="3" customFormat="1" x14ac:dyDescent="0.3">
      <c r="A62" s="238"/>
      <c r="B62" s="238"/>
      <c r="D62" s="1162"/>
      <c r="E62" s="1162"/>
      <c r="F62" s="566" t="s">
        <v>829</v>
      </c>
      <c r="G62" s="1154"/>
      <c r="K62" s="131"/>
      <c r="L62" s="131"/>
      <c r="M62" s="131"/>
      <c r="N62" s="75"/>
      <c r="O62" s="75"/>
      <c r="P62" s="692"/>
      <c r="Q62" s="507"/>
      <c r="R62" s="22"/>
      <c r="S62" s="22"/>
      <c r="T62" s="22"/>
    </row>
    <row r="63" spans="1:20" s="3" customFormat="1" x14ac:dyDescent="0.3">
      <c r="A63" s="238"/>
      <c r="B63" s="238"/>
      <c r="D63" s="1162"/>
      <c r="E63" s="1162"/>
      <c r="F63" s="492"/>
      <c r="G63" s="595" t="s">
        <v>1737</v>
      </c>
      <c r="I63" s="63"/>
      <c r="J63" s="63"/>
      <c r="K63" s="246">
        <v>5000</v>
      </c>
      <c r="L63" s="24"/>
      <c r="M63" s="245">
        <v>4000</v>
      </c>
      <c r="N63" s="75"/>
      <c r="O63" s="75"/>
      <c r="P63" s="599" t="s">
        <v>1738</v>
      </c>
      <c r="Q63" s="508"/>
      <c r="R63" s="22"/>
      <c r="S63" s="22"/>
      <c r="T63" s="22"/>
    </row>
    <row r="64" spans="1:20" s="3" customFormat="1" x14ac:dyDescent="0.3">
      <c r="A64" s="238"/>
      <c r="B64" s="238"/>
      <c r="D64" s="1162"/>
      <c r="E64" s="1162"/>
      <c r="F64" s="492"/>
      <c r="G64" s="595" t="s">
        <v>1759</v>
      </c>
      <c r="I64" s="407"/>
      <c r="J64" s="407"/>
      <c r="K64" s="246">
        <v>5000</v>
      </c>
      <c r="L64" s="245"/>
      <c r="M64" s="245">
        <v>4000</v>
      </c>
      <c r="N64" s="75"/>
      <c r="O64" s="75"/>
      <c r="P64" s="599" t="s">
        <v>1738</v>
      </c>
      <c r="Q64" s="507"/>
      <c r="R64" s="22"/>
      <c r="S64" s="22"/>
      <c r="T64" s="22"/>
    </row>
    <row r="65" spans="1:23" s="3" customFormat="1" x14ac:dyDescent="0.3">
      <c r="A65" s="238"/>
      <c r="B65" s="238"/>
      <c r="D65" s="1162"/>
      <c r="E65" s="1162"/>
      <c r="F65" s="492"/>
      <c r="G65" s="595" t="s">
        <v>715</v>
      </c>
      <c r="K65" s="3">
        <v>130</v>
      </c>
      <c r="M65" s="3">
        <v>482</v>
      </c>
      <c r="N65" s="75"/>
      <c r="O65" s="75"/>
      <c r="P65" s="1"/>
      <c r="Q65" s="508"/>
      <c r="R65" s="22"/>
      <c r="S65" s="22"/>
      <c r="T65" s="22"/>
    </row>
    <row r="66" spans="1:23" s="492" customFormat="1" x14ac:dyDescent="0.3">
      <c r="A66" s="483"/>
      <c r="B66" s="483"/>
      <c r="C66" s="901"/>
      <c r="D66" s="1398"/>
      <c r="E66" s="1398"/>
      <c r="F66" s="901"/>
      <c r="G66" s="1942" t="s">
        <v>195</v>
      </c>
      <c r="H66" s="901"/>
      <c r="K66" s="284">
        <v>0</v>
      </c>
      <c r="M66" s="284">
        <v>0</v>
      </c>
      <c r="N66" s="75"/>
      <c r="O66" s="75"/>
      <c r="P66" s="1392" t="s">
        <v>1870</v>
      </c>
      <c r="Q66" s="508"/>
      <c r="R66" s="22"/>
      <c r="S66" s="22"/>
      <c r="T66" s="22"/>
    </row>
    <row r="67" spans="1:23" s="3" customFormat="1" x14ac:dyDescent="0.3">
      <c r="A67" s="238"/>
      <c r="B67" s="238"/>
      <c r="D67" s="1162"/>
      <c r="E67" s="1162"/>
      <c r="F67" s="492"/>
      <c r="G67" s="1184" t="s">
        <v>714</v>
      </c>
      <c r="K67" s="246">
        <v>527</v>
      </c>
      <c r="L67" s="245"/>
      <c r="M67" s="245">
        <v>1347</v>
      </c>
      <c r="N67" s="75"/>
      <c r="O67" s="75"/>
      <c r="P67" s="1"/>
      <c r="Q67" s="507"/>
      <c r="R67" s="22"/>
      <c r="S67" s="22"/>
      <c r="T67" s="22"/>
    </row>
    <row r="68" spans="1:23" s="3" customFormat="1" x14ac:dyDescent="0.3">
      <c r="A68" s="238"/>
      <c r="B68" s="238"/>
      <c r="D68" s="1162"/>
      <c r="E68" s="1162"/>
      <c r="F68" s="492"/>
      <c r="G68" s="1184" t="s">
        <v>197</v>
      </c>
      <c r="I68" s="407"/>
      <c r="J68" s="407"/>
      <c r="K68" s="246">
        <v>173</v>
      </c>
      <c r="L68" s="245"/>
      <c r="M68" s="245">
        <v>302</v>
      </c>
      <c r="N68" s="75"/>
      <c r="O68" s="75"/>
      <c r="P68" s="1"/>
      <c r="Q68" s="509"/>
      <c r="R68" s="22"/>
      <c r="S68" s="22"/>
      <c r="T68" s="22"/>
    </row>
    <row r="69" spans="1:23" s="3" customFormat="1" x14ac:dyDescent="0.3">
      <c r="A69" s="238"/>
      <c r="B69" s="238"/>
      <c r="D69" s="1162"/>
      <c r="E69" s="1162"/>
      <c r="F69" s="492"/>
      <c r="G69" s="1184" t="s">
        <v>198</v>
      </c>
      <c r="I69" s="407"/>
      <c r="J69" s="407"/>
      <c r="K69" s="246">
        <v>165</v>
      </c>
      <c r="L69" s="245"/>
      <c r="M69" s="245">
        <v>253</v>
      </c>
      <c r="N69" s="75"/>
      <c r="O69" s="75"/>
      <c r="P69" s="1"/>
      <c r="Q69" s="510"/>
      <c r="R69" s="22"/>
      <c r="S69" s="22"/>
      <c r="T69" s="22"/>
      <c r="U69" s="492"/>
      <c r="V69" s="492"/>
      <c r="W69" s="492"/>
    </row>
    <row r="70" spans="1:23" s="3" customFormat="1" x14ac:dyDescent="0.3">
      <c r="A70" s="238"/>
      <c r="B70" s="238"/>
      <c r="D70" s="1162"/>
      <c r="E70" s="1162"/>
      <c r="F70" s="492"/>
      <c r="G70" s="595" t="s">
        <v>199</v>
      </c>
      <c r="I70" s="407"/>
      <c r="J70" s="407"/>
      <c r="K70" s="246">
        <v>106</v>
      </c>
      <c r="L70" s="245"/>
      <c r="M70" s="245">
        <v>712</v>
      </c>
      <c r="N70" s="75"/>
      <c r="O70" s="75"/>
      <c r="P70" s="1"/>
      <c r="Q70" s="510"/>
      <c r="R70" s="246"/>
      <c r="S70" s="22"/>
      <c r="T70" s="22"/>
      <c r="U70" s="492"/>
      <c r="V70" s="492"/>
      <c r="W70" s="492"/>
    </row>
    <row r="71" spans="1:23" s="3" customFormat="1" x14ac:dyDescent="0.3">
      <c r="A71" s="238"/>
      <c r="B71" s="238"/>
      <c r="D71" s="1162"/>
      <c r="E71" s="1162"/>
      <c r="F71" s="492"/>
      <c r="G71" s="1184" t="s">
        <v>200</v>
      </c>
      <c r="H71" s="492" t="s">
        <v>1446</v>
      </c>
      <c r="I71" s="407"/>
      <c r="J71" s="407"/>
      <c r="K71" s="246">
        <v>386</v>
      </c>
      <c r="L71" s="245"/>
      <c r="M71" s="245">
        <v>801</v>
      </c>
      <c r="N71" s="75"/>
      <c r="O71" s="75"/>
      <c r="P71" s="1"/>
      <c r="Q71" s="511"/>
      <c r="R71" s="22"/>
      <c r="S71" s="22"/>
      <c r="T71" s="22"/>
      <c r="U71" s="492"/>
      <c r="V71" s="492"/>
      <c r="W71" s="492"/>
    </row>
    <row r="72" spans="1:23" s="3" customFormat="1" x14ac:dyDescent="0.3">
      <c r="A72" s="238"/>
      <c r="B72" s="238"/>
      <c r="D72" s="1162"/>
      <c r="E72" s="1162"/>
      <c r="F72" s="492"/>
      <c r="G72" s="1184" t="s">
        <v>201</v>
      </c>
      <c r="I72" s="407"/>
      <c r="J72" s="407"/>
      <c r="K72" s="246">
        <v>110</v>
      </c>
      <c r="L72" s="245"/>
      <c r="M72" s="245">
        <v>586</v>
      </c>
      <c r="N72" s="75"/>
      <c r="O72" s="75"/>
      <c r="P72" s="1"/>
      <c r="Q72" s="511"/>
      <c r="R72" s="22"/>
      <c r="S72" s="22"/>
      <c r="T72" s="22"/>
      <c r="U72" s="492"/>
      <c r="V72" s="492"/>
      <c r="W72" s="492"/>
    </row>
    <row r="73" spans="1:23" s="3" customFormat="1" x14ac:dyDescent="0.3">
      <c r="A73" s="238"/>
      <c r="B73" s="238"/>
      <c r="D73" s="1162"/>
      <c r="E73" s="1162"/>
      <c r="F73" s="492"/>
      <c r="G73" s="595" t="s">
        <v>202</v>
      </c>
      <c r="I73" s="407"/>
      <c r="J73" s="407"/>
      <c r="K73" s="246">
        <v>153</v>
      </c>
      <c r="L73" s="245"/>
      <c r="M73" s="245">
        <v>253</v>
      </c>
      <c r="N73" s="75"/>
      <c r="O73" s="75"/>
      <c r="P73" s="1"/>
      <c r="Q73" s="511"/>
      <c r="R73" s="22"/>
      <c r="S73" s="22"/>
      <c r="T73" s="22"/>
      <c r="U73" s="492"/>
      <c r="V73" s="492"/>
      <c r="W73" s="492"/>
    </row>
    <row r="74" spans="1:23" s="3" customFormat="1" x14ac:dyDescent="0.3">
      <c r="A74" s="238"/>
      <c r="B74" s="238"/>
      <c r="D74" s="1162"/>
      <c r="E74" s="1162"/>
      <c r="F74" s="492"/>
      <c r="G74" s="595" t="s">
        <v>107</v>
      </c>
      <c r="I74" s="407"/>
      <c r="J74" s="407"/>
      <c r="K74" s="246">
        <v>250</v>
      </c>
      <c r="L74" s="245"/>
      <c r="M74" s="245">
        <v>264</v>
      </c>
      <c r="N74" s="75"/>
      <c r="O74" s="75"/>
      <c r="P74" s="1"/>
      <c r="Q74" s="510"/>
      <c r="R74" s="22"/>
      <c r="S74" s="22"/>
      <c r="T74" s="22"/>
      <c r="U74" s="492"/>
      <c r="V74" s="492"/>
      <c r="W74" s="492"/>
    </row>
    <row r="75" spans="1:23" s="3" customFormat="1" ht="14.45" customHeight="1" x14ac:dyDescent="0.3">
      <c r="A75" s="238"/>
      <c r="B75" s="238"/>
      <c r="D75" s="1162"/>
      <c r="E75" s="1162"/>
      <c r="F75" s="94" t="s">
        <v>828</v>
      </c>
      <c r="I75" s="408"/>
      <c r="J75" s="408"/>
      <c r="K75" s="377">
        <f>SUM(K63:K74)</f>
        <v>12000</v>
      </c>
      <c r="L75" s="276"/>
      <c r="M75" s="377">
        <f>SUM(M63:M74)</f>
        <v>13000</v>
      </c>
      <c r="N75" s="75"/>
      <c r="O75" s="75"/>
      <c r="Q75" s="510"/>
      <c r="R75" s="22"/>
      <c r="S75" s="22"/>
      <c r="T75" s="22"/>
      <c r="U75" s="492"/>
      <c r="V75" s="492"/>
      <c r="W75" s="492"/>
    </row>
    <row r="76" spans="1:23" s="3" customFormat="1" ht="7.5" customHeight="1" x14ac:dyDescent="0.3">
      <c r="A76" s="238"/>
      <c r="B76" s="238"/>
      <c r="D76" s="1162"/>
      <c r="E76" s="1162"/>
      <c r="F76" s="492"/>
      <c r="G76" s="1154"/>
      <c r="H76" s="505"/>
      <c r="I76" s="408"/>
      <c r="J76" s="408"/>
      <c r="K76" s="276"/>
      <c r="L76" s="276"/>
      <c r="M76" s="276"/>
      <c r="N76" s="506"/>
      <c r="O76" s="75"/>
      <c r="P76" s="1"/>
      <c r="Q76"/>
      <c r="R76" s="22"/>
      <c r="S76" s="22"/>
      <c r="T76" s="22"/>
    </row>
    <row r="77" spans="1:23" s="492" customFormat="1" ht="17.25" customHeight="1" x14ac:dyDescent="0.3">
      <c r="A77" s="483"/>
      <c r="B77" s="483"/>
      <c r="D77" s="1162"/>
      <c r="E77" s="1162"/>
      <c r="F77" s="566" t="s">
        <v>327</v>
      </c>
      <c r="G77" s="36"/>
      <c r="H77" s="3"/>
      <c r="I77" s="408"/>
      <c r="J77" s="408"/>
      <c r="K77" s="276"/>
      <c r="L77" s="276"/>
      <c r="M77" s="276"/>
      <c r="N77" s="75"/>
      <c r="O77" s="75"/>
      <c r="P77" s="1626"/>
      <c r="Q77" s="1005"/>
      <c r="R77" s="1005"/>
      <c r="S77" s="1005"/>
      <c r="T77" s="1005"/>
      <c r="U77" s="1005"/>
      <c r="V77" s="1733"/>
      <c r="W77" s="1733"/>
    </row>
    <row r="78" spans="1:23" s="492" customFormat="1" ht="17.25" customHeight="1" x14ac:dyDescent="0.3">
      <c r="A78" s="483"/>
      <c r="B78" s="483"/>
      <c r="C78" s="901"/>
      <c r="D78" s="1398"/>
      <c r="E78" s="1398"/>
      <c r="F78" s="1942" t="s">
        <v>195</v>
      </c>
      <c r="G78" s="1398"/>
      <c r="H78" s="901"/>
      <c r="I78" s="408"/>
      <c r="J78" s="408"/>
      <c r="K78" s="284">
        <f>6500-1400</f>
        <v>5100</v>
      </c>
      <c r="L78" s="284"/>
      <c r="M78" s="284">
        <v>500</v>
      </c>
      <c r="N78" s="75"/>
      <c r="P78" s="1392" t="s">
        <v>1870</v>
      </c>
      <c r="Q78" s="1005"/>
      <c r="R78" s="1005"/>
      <c r="S78" s="1005"/>
      <c r="T78" s="1005"/>
      <c r="U78" s="1005"/>
      <c r="V78" s="1733"/>
      <c r="W78" s="1733"/>
    </row>
    <row r="79" spans="1:23" s="492" customFormat="1" ht="17.25" customHeight="1" x14ac:dyDescent="0.3">
      <c r="A79" s="483"/>
      <c r="B79" s="483"/>
      <c r="D79" s="1162"/>
      <c r="E79" s="1162"/>
      <c r="F79" s="595" t="s">
        <v>203</v>
      </c>
      <c r="G79" s="36"/>
      <c r="H79" s="3"/>
      <c r="I79" s="408"/>
      <c r="J79" s="408"/>
      <c r="K79" s="284">
        <v>0</v>
      </c>
      <c r="L79" s="284"/>
      <c r="M79" s="284">
        <v>2000</v>
      </c>
      <c r="N79" s="75"/>
      <c r="Q79" s="1005"/>
      <c r="R79" s="1005"/>
      <c r="S79" s="1005"/>
      <c r="T79" s="1005"/>
      <c r="U79" s="1005"/>
      <c r="V79" s="1733"/>
      <c r="W79" s="1733"/>
    </row>
    <row r="80" spans="1:23" s="492" customFormat="1" ht="17.25" customHeight="1" x14ac:dyDescent="0.3">
      <c r="A80" s="483"/>
      <c r="B80" s="483"/>
      <c r="D80" s="1162"/>
      <c r="E80" s="1162"/>
      <c r="F80" s="1184" t="s">
        <v>196</v>
      </c>
      <c r="G80" s="36"/>
      <c r="H80" s="3"/>
      <c r="I80" s="408"/>
      <c r="J80" s="408"/>
      <c r="K80" s="284">
        <v>750</v>
      </c>
      <c r="L80" s="284"/>
      <c r="M80" s="284">
        <v>500</v>
      </c>
      <c r="N80" s="75"/>
      <c r="O80" s="75"/>
      <c r="P80" s="1"/>
      <c r="Q80" s="1005"/>
      <c r="R80" s="1005"/>
      <c r="S80" s="1005"/>
      <c r="T80" s="1005"/>
      <c r="U80" s="1005"/>
      <c r="V80" s="1733"/>
      <c r="W80" s="1733"/>
    </row>
    <row r="81" spans="1:23" s="492" customFormat="1" ht="17.25" customHeight="1" x14ac:dyDescent="0.3">
      <c r="A81" s="483"/>
      <c r="B81" s="483"/>
      <c r="D81" s="1162"/>
      <c r="E81" s="1162"/>
      <c r="F81" s="595" t="s">
        <v>197</v>
      </c>
      <c r="G81" s="36"/>
      <c r="H81" s="3"/>
      <c r="I81" s="408"/>
      <c r="J81" s="408"/>
      <c r="K81" s="284">
        <v>750</v>
      </c>
      <c r="L81" s="284"/>
      <c r="M81" s="284">
        <v>500</v>
      </c>
      <c r="N81" s="75"/>
      <c r="O81" s="75"/>
      <c r="P81" s="1"/>
      <c r="Q81" s="1005"/>
      <c r="R81" s="1005"/>
      <c r="S81" s="1005"/>
      <c r="T81" s="1005"/>
      <c r="U81" s="1005"/>
      <c r="V81" s="1733"/>
      <c r="W81" s="1733"/>
    </row>
    <row r="82" spans="1:23" s="492" customFormat="1" ht="17.25" customHeight="1" x14ac:dyDescent="0.3">
      <c r="A82" s="483"/>
      <c r="B82" s="483"/>
      <c r="D82" s="1162"/>
      <c r="E82" s="1162"/>
      <c r="F82" s="1184" t="s">
        <v>200</v>
      </c>
      <c r="G82" s="36"/>
      <c r="H82" s="3"/>
      <c r="I82" s="408"/>
      <c r="J82" s="408"/>
      <c r="K82" s="284">
        <v>500</v>
      </c>
      <c r="L82" s="284"/>
      <c r="M82" s="284">
        <v>0</v>
      </c>
      <c r="N82" s="75"/>
      <c r="O82" s="75"/>
      <c r="P82" s="1"/>
      <c r="Q82" s="1005"/>
      <c r="R82" s="1005"/>
      <c r="S82" s="1005"/>
      <c r="T82" s="1005"/>
      <c r="U82" s="1005"/>
      <c r="V82" s="1733"/>
      <c r="W82" s="1733"/>
    </row>
    <row r="83" spans="1:23" s="492" customFormat="1" ht="17.25" customHeight="1" x14ac:dyDescent="0.3">
      <c r="A83" s="483"/>
      <c r="B83" s="483"/>
      <c r="D83" s="1162"/>
      <c r="E83" s="1162"/>
      <c r="F83" s="595" t="s">
        <v>397</v>
      </c>
      <c r="G83" s="36"/>
      <c r="H83" s="3"/>
      <c r="K83" s="284">
        <v>250</v>
      </c>
      <c r="L83" s="284"/>
      <c r="M83" s="284">
        <v>0</v>
      </c>
      <c r="N83" s="75"/>
      <c r="O83" s="75"/>
      <c r="P83" s="1"/>
      <c r="Q83" s="1005"/>
      <c r="R83" s="1005"/>
      <c r="S83" s="1005"/>
      <c r="T83" s="1005"/>
      <c r="U83" s="1005"/>
      <c r="V83" s="1733"/>
      <c r="W83" s="1733"/>
    </row>
    <row r="84" spans="1:23" s="492" customFormat="1" ht="17.25" customHeight="1" x14ac:dyDescent="0.3">
      <c r="A84" s="483"/>
      <c r="B84" s="483"/>
      <c r="D84" s="1162"/>
      <c r="E84" s="1162"/>
      <c r="F84" s="1184" t="s">
        <v>107</v>
      </c>
      <c r="G84" s="36"/>
      <c r="H84" s="3"/>
      <c r="K84" s="284">
        <v>250</v>
      </c>
      <c r="L84" s="284"/>
      <c r="M84" s="284">
        <v>0</v>
      </c>
      <c r="N84" s="75"/>
      <c r="O84" s="75"/>
      <c r="P84" s="1"/>
      <c r="Q84" s="1005"/>
      <c r="R84" s="1005"/>
      <c r="S84" s="1005"/>
      <c r="T84" s="1005"/>
      <c r="U84" s="1005"/>
      <c r="V84" s="1733"/>
      <c r="W84" s="1733"/>
    </row>
    <row r="85" spans="1:23" s="492" customFormat="1" ht="17.25" customHeight="1" x14ac:dyDescent="0.3">
      <c r="A85" s="483"/>
      <c r="B85" s="483"/>
      <c r="D85" s="1162"/>
      <c r="E85" s="1162"/>
      <c r="F85" s="566" t="s">
        <v>452</v>
      </c>
      <c r="G85" s="36"/>
      <c r="H85" s="3"/>
      <c r="I85" s="408"/>
      <c r="J85" s="408"/>
      <c r="K85" s="514">
        <f>SUM(K78:K84)</f>
        <v>7600</v>
      </c>
      <c r="L85" s="400"/>
      <c r="M85" s="514">
        <f>SUM(M78:M84)</f>
        <v>3500</v>
      </c>
      <c r="N85" s="75"/>
      <c r="O85" s="75"/>
      <c r="P85" s="1"/>
      <c r="Q85" s="1005"/>
      <c r="R85" s="1005"/>
      <c r="S85" s="1005"/>
      <c r="T85" s="1005"/>
      <c r="U85" s="1005"/>
      <c r="V85" s="1733"/>
      <c r="W85" s="1733"/>
    </row>
    <row r="86" spans="1:23" s="492" customFormat="1" ht="7.5" customHeight="1" x14ac:dyDescent="0.3">
      <c r="A86" s="483"/>
      <c r="B86" s="483"/>
      <c r="D86" s="1715"/>
      <c r="E86" s="1162"/>
      <c r="F86" s="1162"/>
      <c r="G86" s="1162"/>
      <c r="H86" s="1162"/>
      <c r="I86" s="1162"/>
      <c r="J86" s="1162"/>
      <c r="K86" s="1162"/>
      <c r="L86" s="1162"/>
      <c r="M86" s="1162"/>
      <c r="N86" s="1162"/>
      <c r="O86" s="75"/>
      <c r="P86" s="1005"/>
      <c r="Q86" s="1005"/>
      <c r="R86" s="1005"/>
      <c r="S86" s="1005"/>
      <c r="T86" s="1005"/>
      <c r="U86" s="1005"/>
      <c r="V86" s="1733"/>
      <c r="W86" s="1733"/>
    </row>
    <row r="87" spans="1:23" s="492" customFormat="1" x14ac:dyDescent="0.3">
      <c r="D87" s="57"/>
      <c r="E87" s="57"/>
      <c r="F87" s="566" t="s">
        <v>1755</v>
      </c>
      <c r="H87" s="564"/>
      <c r="I87" s="564"/>
      <c r="J87" s="1287"/>
      <c r="K87" s="1287"/>
      <c r="L87" s="1287"/>
      <c r="N87" s="1731"/>
      <c r="O87" s="605"/>
      <c r="R87" s="22"/>
      <c r="S87" s="22"/>
      <c r="T87" s="22"/>
    </row>
    <row r="88" spans="1:23" s="492" customFormat="1" ht="32.25" customHeight="1" x14ac:dyDescent="0.3">
      <c r="D88" s="57"/>
      <c r="E88" s="57"/>
      <c r="F88" s="2057" t="s">
        <v>1754</v>
      </c>
      <c r="G88" s="2057"/>
      <c r="H88" s="2057"/>
      <c r="I88" s="2057"/>
      <c r="J88" s="2057"/>
      <c r="K88" s="2057"/>
      <c r="L88" s="2057"/>
      <c r="M88" s="2057"/>
      <c r="N88" s="1731"/>
      <c r="O88" s="1731"/>
      <c r="P88" s="2084" t="s">
        <v>1910</v>
      </c>
      <c r="Q88" s="2084"/>
      <c r="R88" s="2084"/>
      <c r="S88" s="2084"/>
      <c r="T88" s="2084"/>
      <c r="U88" s="2084"/>
      <c r="V88" s="2084"/>
    </row>
    <row r="89" spans="1:23" s="492" customFormat="1" ht="7.5" customHeight="1" x14ac:dyDescent="0.3">
      <c r="D89" s="57"/>
      <c r="E89" s="57"/>
      <c r="F89" s="1730"/>
      <c r="H89" s="564"/>
      <c r="I89" s="564"/>
      <c r="J89" s="1287"/>
      <c r="K89" s="1162"/>
      <c r="L89" s="1287"/>
      <c r="N89" s="1731"/>
      <c r="O89" s="1731"/>
      <c r="P89" s="2084"/>
      <c r="Q89" s="2084"/>
      <c r="R89" s="2084"/>
      <c r="S89" s="2084"/>
      <c r="T89" s="2084"/>
      <c r="U89" s="2084"/>
      <c r="V89" s="2084"/>
    </row>
    <row r="90" spans="1:23" s="492" customFormat="1" x14ac:dyDescent="0.3">
      <c r="D90" s="57"/>
      <c r="E90" s="57"/>
      <c r="F90" s="1730" t="s">
        <v>1743</v>
      </c>
      <c r="H90" s="564"/>
      <c r="I90" s="564"/>
      <c r="J90" s="1287"/>
      <c r="K90" s="1287"/>
      <c r="L90" s="1287"/>
      <c r="N90" s="1731"/>
      <c r="O90" s="1731"/>
      <c r="P90" s="2084"/>
      <c r="Q90" s="2084"/>
      <c r="R90" s="2084"/>
      <c r="S90" s="2084"/>
      <c r="T90" s="2084"/>
      <c r="U90" s="2084"/>
      <c r="V90" s="2084"/>
    </row>
    <row r="91" spans="1:23" s="492" customFormat="1" x14ac:dyDescent="0.3">
      <c r="A91" s="500">
        <v>15</v>
      </c>
      <c r="B91" s="1749" t="s">
        <v>1772</v>
      </c>
      <c r="D91" s="57"/>
      <c r="E91" s="57"/>
      <c r="F91" s="1162" t="s">
        <v>1745</v>
      </c>
      <c r="H91" s="564"/>
      <c r="I91" s="564"/>
      <c r="J91" s="1287"/>
      <c r="K91" s="1287">
        <f>M96</f>
        <v>800</v>
      </c>
      <c r="L91" s="1287"/>
      <c r="M91" s="1287">
        <v>700</v>
      </c>
      <c r="N91" s="1731"/>
      <c r="O91" s="1731"/>
      <c r="P91" s="2084"/>
      <c r="Q91" s="2084"/>
      <c r="R91" s="2084"/>
      <c r="S91" s="2084"/>
      <c r="T91" s="2084"/>
      <c r="U91" s="2084"/>
      <c r="V91" s="2084"/>
    </row>
    <row r="92" spans="1:23" s="492" customFormat="1" x14ac:dyDescent="0.3">
      <c r="A92" s="500"/>
      <c r="B92" s="603"/>
      <c r="D92" s="57"/>
      <c r="E92" s="57"/>
      <c r="F92" s="1162" t="s">
        <v>1741</v>
      </c>
      <c r="H92" s="564"/>
      <c r="I92" s="564"/>
      <c r="J92" s="1287"/>
      <c r="K92" s="284">
        <v>100</v>
      </c>
      <c r="L92" s="284"/>
      <c r="M92" s="284">
        <v>200</v>
      </c>
      <c r="N92" s="1731"/>
      <c r="O92" s="1731"/>
      <c r="P92" s="2084"/>
      <c r="Q92" s="2084"/>
      <c r="R92" s="2084"/>
      <c r="S92" s="2084"/>
      <c r="T92" s="2084"/>
      <c r="U92" s="2084"/>
      <c r="V92" s="2084"/>
    </row>
    <row r="93" spans="1:23" s="492" customFormat="1" x14ac:dyDescent="0.3">
      <c r="B93" s="603"/>
      <c r="D93" s="57"/>
      <c r="E93" s="57"/>
      <c r="F93" s="1162" t="s">
        <v>1747</v>
      </c>
      <c r="H93" s="564"/>
      <c r="I93" s="564"/>
      <c r="J93" s="1287"/>
      <c r="K93" s="284">
        <v>50</v>
      </c>
      <c r="L93" s="284"/>
      <c r="M93" s="284">
        <v>50</v>
      </c>
      <c r="N93" s="1731"/>
      <c r="O93" s="1731"/>
      <c r="P93" s="2084"/>
      <c r="Q93" s="2084"/>
      <c r="R93" s="2084"/>
      <c r="S93" s="2084"/>
      <c r="T93" s="2084"/>
      <c r="U93" s="2084"/>
      <c r="V93" s="2084"/>
    </row>
    <row r="94" spans="1:23" s="492" customFormat="1" x14ac:dyDescent="0.3">
      <c r="B94" s="603"/>
      <c r="D94" s="57"/>
      <c r="E94" s="57"/>
      <c r="F94" s="1162" t="s">
        <v>1748</v>
      </c>
      <c r="H94" s="564"/>
      <c r="I94" s="564"/>
      <c r="J94" s="1287"/>
      <c r="K94" s="284">
        <v>-200</v>
      </c>
      <c r="L94" s="284"/>
      <c r="M94" s="284">
        <v>-100</v>
      </c>
      <c r="N94" s="1731"/>
      <c r="O94" s="1731"/>
      <c r="P94" s="2084"/>
      <c r="Q94" s="2084"/>
      <c r="R94" s="2084"/>
      <c r="S94" s="2084"/>
      <c r="T94" s="2084"/>
      <c r="U94" s="2084"/>
      <c r="V94" s="2084"/>
    </row>
    <row r="95" spans="1:23" s="492" customFormat="1" x14ac:dyDescent="0.3">
      <c r="D95" s="57"/>
      <c r="E95" s="57"/>
      <c r="F95" s="1162" t="s">
        <v>1749</v>
      </c>
      <c r="H95" s="564"/>
      <c r="I95" s="564"/>
      <c r="J95" s="1287"/>
      <c r="K95" s="284">
        <v>-100</v>
      </c>
      <c r="L95" s="284"/>
      <c r="M95" s="284">
        <v>-50</v>
      </c>
      <c r="N95" s="1731"/>
      <c r="O95" s="1731"/>
      <c r="P95" s="2084"/>
      <c r="Q95" s="2084"/>
      <c r="R95" s="2084"/>
      <c r="S95" s="2084"/>
      <c r="T95" s="2084"/>
      <c r="U95" s="2084"/>
      <c r="V95" s="2084"/>
    </row>
    <row r="96" spans="1:23" s="492" customFormat="1" x14ac:dyDescent="0.3">
      <c r="D96" s="57"/>
      <c r="E96" s="57"/>
      <c r="F96" s="1162" t="s">
        <v>1746</v>
      </c>
      <c r="G96" s="1162"/>
      <c r="H96" s="564"/>
      <c r="I96" s="564"/>
      <c r="J96" s="1287"/>
      <c r="K96" s="514">
        <f>SUM(K91:K95)</f>
        <v>650</v>
      </c>
      <c r="L96" s="400"/>
      <c r="M96" s="514">
        <f>SUM(M91:M95)</f>
        <v>800</v>
      </c>
      <c r="N96" s="1731"/>
      <c r="O96" s="1731"/>
      <c r="P96" s="2084"/>
      <c r="Q96" s="2084"/>
      <c r="R96" s="2084"/>
      <c r="S96" s="2084"/>
      <c r="T96" s="2084"/>
      <c r="U96" s="2084"/>
      <c r="V96" s="2084"/>
    </row>
    <row r="97" spans="1:23" s="492" customFormat="1" x14ac:dyDescent="0.3">
      <c r="B97" s="603"/>
      <c r="D97" s="57"/>
      <c r="E97" s="57"/>
      <c r="F97" s="1730" t="s">
        <v>1742</v>
      </c>
      <c r="G97" s="1162"/>
      <c r="H97" s="564"/>
      <c r="I97" s="564"/>
      <c r="J97" s="1287"/>
      <c r="K97" s="1287"/>
      <c r="L97" s="1287"/>
      <c r="N97" s="1731"/>
      <c r="O97" s="1731"/>
      <c r="P97" s="2084"/>
      <c r="Q97" s="2084"/>
      <c r="R97" s="2084"/>
      <c r="S97" s="2084"/>
      <c r="T97" s="2084"/>
      <c r="U97" s="2084"/>
      <c r="V97" s="2084"/>
    </row>
    <row r="98" spans="1:23" s="492" customFormat="1" x14ac:dyDescent="0.3">
      <c r="A98" s="1507">
        <v>1058</v>
      </c>
      <c r="B98" s="1507" t="s">
        <v>1773</v>
      </c>
      <c r="D98" s="57"/>
      <c r="E98" s="57"/>
      <c r="F98" s="1162" t="s">
        <v>1745</v>
      </c>
      <c r="G98" s="1162"/>
      <c r="H98" s="564"/>
      <c r="I98" s="564"/>
      <c r="J98" s="1287"/>
      <c r="K98" s="1287">
        <f>M103</f>
        <v>600</v>
      </c>
      <c r="L98" s="1287"/>
      <c r="M98" s="1287">
        <v>500</v>
      </c>
      <c r="N98" s="1731"/>
      <c r="O98" s="1731"/>
      <c r="P98" s="2084"/>
      <c r="Q98" s="2084"/>
      <c r="R98" s="2084"/>
      <c r="S98" s="2084"/>
      <c r="T98" s="2084"/>
      <c r="U98" s="2084"/>
      <c r="V98" s="2084"/>
    </row>
    <row r="99" spans="1:23" s="492" customFormat="1" x14ac:dyDescent="0.3">
      <c r="D99" s="57"/>
      <c r="E99" s="57"/>
      <c r="F99" s="1162" t="s">
        <v>1741</v>
      </c>
      <c r="H99" s="564"/>
      <c r="I99" s="564"/>
      <c r="J99" s="1287"/>
      <c r="K99" s="284">
        <v>150</v>
      </c>
      <c r="L99" s="284"/>
      <c r="M99" s="284">
        <v>200</v>
      </c>
      <c r="N99" s="1731"/>
      <c r="O99" s="1731"/>
      <c r="P99" s="2084"/>
      <c r="Q99" s="2084"/>
      <c r="R99" s="2084"/>
      <c r="S99" s="2084"/>
      <c r="T99" s="2084"/>
      <c r="U99" s="2084"/>
      <c r="V99" s="2084"/>
    </row>
    <row r="100" spans="1:23" s="492" customFormat="1" x14ac:dyDescent="0.3">
      <c r="D100" s="57"/>
      <c r="E100" s="57"/>
      <c r="F100" s="1162" t="s">
        <v>1747</v>
      </c>
      <c r="H100" s="564"/>
      <c r="I100" s="564"/>
      <c r="J100" s="1287"/>
      <c r="K100" s="284">
        <v>100</v>
      </c>
      <c r="L100" s="284"/>
      <c r="M100" s="284">
        <v>50</v>
      </c>
      <c r="N100" s="1731"/>
      <c r="O100" s="1731"/>
      <c r="P100" s="2084"/>
      <c r="Q100" s="2084"/>
      <c r="R100" s="2084"/>
      <c r="S100" s="2084"/>
      <c r="T100" s="2084"/>
      <c r="U100" s="2084"/>
      <c r="V100" s="2084"/>
    </row>
    <row r="101" spans="1:23" s="492" customFormat="1" x14ac:dyDescent="0.3">
      <c r="D101" s="57"/>
      <c r="E101" s="57"/>
      <c r="F101" s="1162" t="s">
        <v>1748</v>
      </c>
      <c r="H101" s="564"/>
      <c r="I101" s="564"/>
      <c r="J101" s="1287"/>
      <c r="K101" s="284">
        <v>-250</v>
      </c>
      <c r="L101" s="284"/>
      <c r="M101" s="284">
        <v>-100</v>
      </c>
      <c r="N101" s="1731"/>
      <c r="O101" s="1731"/>
      <c r="P101" s="2084"/>
      <c r="Q101" s="2084"/>
      <c r="R101" s="2084"/>
      <c r="S101" s="2084"/>
      <c r="T101" s="2084"/>
      <c r="U101" s="2084"/>
      <c r="V101" s="2084"/>
    </row>
    <row r="102" spans="1:23" s="492" customFormat="1" x14ac:dyDescent="0.3">
      <c r="D102" s="57"/>
      <c r="E102" s="57"/>
      <c r="F102" s="1162" t="s">
        <v>1749</v>
      </c>
      <c r="H102" s="564"/>
      <c r="I102" s="564"/>
      <c r="J102" s="1287"/>
      <c r="K102" s="284">
        <v>-300</v>
      </c>
      <c r="L102" s="284"/>
      <c r="M102" s="284">
        <v>-50</v>
      </c>
      <c r="N102" s="1731"/>
      <c r="O102" s="1732"/>
      <c r="P102" s="2084"/>
      <c r="Q102" s="2084"/>
      <c r="R102" s="2084"/>
      <c r="S102" s="2084"/>
      <c r="T102" s="2084"/>
      <c r="U102" s="2084"/>
      <c r="V102" s="2084"/>
    </row>
    <row r="103" spans="1:23" s="492" customFormat="1" x14ac:dyDescent="0.3">
      <c r="D103" s="57"/>
      <c r="E103" s="57"/>
      <c r="F103" s="1162" t="s">
        <v>1746</v>
      </c>
      <c r="H103" s="564"/>
      <c r="I103" s="564"/>
      <c r="J103" s="1287"/>
      <c r="K103" s="514">
        <f>SUM(K98:K102)</f>
        <v>300</v>
      </c>
      <c r="L103" s="400"/>
      <c r="M103" s="514">
        <f>SUM(M98:M102)</f>
        <v>600</v>
      </c>
      <c r="N103" s="1731"/>
      <c r="O103" s="1731"/>
      <c r="P103" s="2084"/>
      <c r="Q103" s="2084"/>
      <c r="R103" s="2084"/>
      <c r="S103" s="2084"/>
      <c r="T103" s="2084"/>
      <c r="U103" s="2084"/>
      <c r="V103" s="2084"/>
    </row>
    <row r="104" spans="1:23" s="492" customFormat="1" ht="7.5" customHeight="1" x14ac:dyDescent="0.3">
      <c r="D104" s="57"/>
      <c r="E104" s="57"/>
      <c r="F104" s="1730"/>
      <c r="H104" s="564"/>
      <c r="I104" s="564"/>
      <c r="J104" s="1287"/>
      <c r="K104" s="1287"/>
      <c r="L104" s="1287"/>
      <c r="N104" s="75"/>
      <c r="O104" s="75"/>
      <c r="P104" s="1"/>
      <c r="R104" s="22"/>
      <c r="S104" s="22"/>
      <c r="T104" s="22"/>
    </row>
    <row r="105" spans="1:23" s="492" customFormat="1" x14ac:dyDescent="0.3">
      <c r="A105" s="706"/>
      <c r="B105" s="483"/>
      <c r="D105" s="57"/>
      <c r="E105" s="1162"/>
      <c r="F105" s="1730" t="s">
        <v>1911</v>
      </c>
      <c r="H105" s="564"/>
      <c r="I105" s="564"/>
      <c r="J105" s="1287"/>
      <c r="K105" s="514">
        <f t="shared" ref="K105" si="0">K96+K103</f>
        <v>950</v>
      </c>
      <c r="L105" s="400"/>
      <c r="M105" s="514">
        <f>M96+M103</f>
        <v>1400</v>
      </c>
      <c r="N105" s="75"/>
      <c r="O105" s="75"/>
      <c r="P105" s="1"/>
      <c r="R105" s="22"/>
      <c r="S105" s="22"/>
      <c r="T105" s="22"/>
    </row>
    <row r="106" spans="1:23" s="492" customFormat="1" ht="9.75" customHeight="1" thickBot="1" x14ac:dyDescent="0.35">
      <c r="A106" s="483"/>
      <c r="B106" s="483"/>
      <c r="D106" s="57"/>
      <c r="E106" s="1162"/>
      <c r="F106" s="65"/>
      <c r="G106" s="65"/>
      <c r="H106" s="65"/>
      <c r="I106" s="65"/>
      <c r="J106" s="65"/>
      <c r="K106" s="65"/>
      <c r="L106" s="65"/>
      <c r="M106" s="65"/>
      <c r="N106" s="75"/>
      <c r="O106" s="75"/>
      <c r="P106" s="1"/>
      <c r="R106" s="22"/>
      <c r="S106" s="22"/>
      <c r="T106" s="22"/>
    </row>
    <row r="107" spans="1:23" s="492" customFormat="1" ht="14.45" customHeight="1" x14ac:dyDescent="0.3">
      <c r="A107" s="483"/>
      <c r="B107" s="483"/>
      <c r="D107" s="57"/>
      <c r="E107" s="1162"/>
      <c r="F107" s="1245" t="s">
        <v>1172</v>
      </c>
      <c r="G107" s="849"/>
      <c r="H107" s="849"/>
      <c r="I107" s="849"/>
      <c r="J107" s="849"/>
      <c r="K107" s="849"/>
      <c r="L107" s="849"/>
      <c r="M107" s="850"/>
      <c r="N107" s="506"/>
      <c r="O107" s="75"/>
      <c r="P107" s="2052" t="s">
        <v>1912</v>
      </c>
      <c r="Q107" s="2052"/>
      <c r="R107" s="2052"/>
      <c r="S107" s="2052"/>
      <c r="T107" s="2052"/>
      <c r="U107" s="2052"/>
      <c r="V107" s="2052"/>
      <c r="W107" s="1733"/>
    </row>
    <row r="108" spans="1:23" s="492" customFormat="1" ht="66" customHeight="1" x14ac:dyDescent="0.3">
      <c r="A108" s="483"/>
      <c r="B108" s="483"/>
      <c r="D108" s="57"/>
      <c r="E108" s="1162"/>
      <c r="F108" s="2078" t="s">
        <v>1760</v>
      </c>
      <c r="G108" s="2079"/>
      <c r="H108" s="2079"/>
      <c r="I108" s="2079"/>
      <c r="J108" s="2079"/>
      <c r="K108" s="2079"/>
      <c r="L108" s="2079"/>
      <c r="M108" s="2080"/>
      <c r="N108" s="506"/>
      <c r="O108" s="75"/>
      <c r="P108" s="2052"/>
      <c r="Q108" s="2052"/>
      <c r="R108" s="2052"/>
      <c r="S108" s="2052"/>
      <c r="T108" s="2052"/>
      <c r="U108" s="2052"/>
      <c r="V108" s="2052"/>
      <c r="W108" s="1733"/>
    </row>
    <row r="109" spans="1:23" s="492" customFormat="1" ht="39.75" customHeight="1" thickBot="1" x14ac:dyDescent="0.35">
      <c r="A109" s="483"/>
      <c r="B109" s="483"/>
      <c r="D109" s="57"/>
      <c r="E109" s="1162"/>
      <c r="F109" s="2081" t="s">
        <v>1672</v>
      </c>
      <c r="G109" s="2082"/>
      <c r="H109" s="2082"/>
      <c r="I109" s="2082"/>
      <c r="J109" s="2082"/>
      <c r="K109" s="2082"/>
      <c r="L109" s="2082"/>
      <c r="M109" s="2083"/>
      <c r="N109" s="506"/>
      <c r="O109" s="75"/>
      <c r="P109" s="2052"/>
      <c r="Q109" s="2052"/>
      <c r="R109" s="2052"/>
      <c r="S109" s="2052"/>
      <c r="T109" s="2052"/>
      <c r="U109" s="2052"/>
      <c r="V109" s="2052"/>
      <c r="W109" s="1733"/>
    </row>
    <row r="110" spans="1:23" s="492" customFormat="1" ht="7.5" customHeight="1" x14ac:dyDescent="0.3">
      <c r="A110" s="483"/>
      <c r="B110" s="483"/>
      <c r="D110" s="1715"/>
      <c r="E110" s="1715"/>
      <c r="F110" s="1715"/>
      <c r="G110" s="1715"/>
      <c r="H110" s="1715"/>
      <c r="I110" s="1715"/>
      <c r="J110" s="1715"/>
      <c r="K110" s="1715"/>
      <c r="L110" s="1715"/>
      <c r="M110" s="1715"/>
      <c r="N110" s="1715"/>
      <c r="O110" s="75"/>
      <c r="P110" s="2052"/>
      <c r="Q110" s="2052"/>
      <c r="R110" s="2052"/>
      <c r="S110" s="2052"/>
      <c r="T110" s="2052"/>
      <c r="U110" s="2052"/>
      <c r="V110" s="2052"/>
      <c r="W110" s="1733"/>
    </row>
    <row r="111" spans="1:23" s="492" customFormat="1" ht="33" customHeight="1" thickBot="1" x14ac:dyDescent="0.35">
      <c r="A111" s="483"/>
      <c r="B111" s="483"/>
      <c r="D111" s="57" t="s">
        <v>298</v>
      </c>
      <c r="E111" s="57">
        <f>E54</f>
        <v>2.4000000000000004</v>
      </c>
      <c r="F111" s="1734" t="s">
        <v>1666</v>
      </c>
      <c r="G111" s="1734"/>
      <c r="H111" s="65"/>
      <c r="I111" s="65"/>
      <c r="J111" s="65"/>
      <c r="K111" s="65"/>
      <c r="L111" s="65"/>
      <c r="M111" s="65"/>
      <c r="N111" s="75"/>
      <c r="O111" s="75"/>
      <c r="P111" s="2052"/>
      <c r="Q111" s="2052"/>
      <c r="R111" s="2052"/>
      <c r="S111" s="2052"/>
      <c r="T111" s="2052"/>
      <c r="U111" s="2052"/>
      <c r="V111" s="2052"/>
      <c r="W111" s="1733"/>
    </row>
    <row r="112" spans="1:23" s="492" customFormat="1" x14ac:dyDescent="0.3">
      <c r="A112" s="483"/>
      <c r="B112" s="483"/>
      <c r="D112" s="1162"/>
      <c r="E112" s="1162"/>
      <c r="F112" s="1245" t="s">
        <v>1172</v>
      </c>
      <c r="G112" s="849"/>
      <c r="H112" s="849"/>
      <c r="I112" s="849"/>
      <c r="J112" s="849"/>
      <c r="K112" s="849"/>
      <c r="L112" s="849"/>
      <c r="M112" s="850"/>
      <c r="N112" s="75"/>
      <c r="O112" s="75"/>
      <c r="P112" s="2052"/>
      <c r="Q112" s="2052"/>
      <c r="R112" s="2052"/>
      <c r="S112" s="2052"/>
      <c r="T112" s="2052"/>
      <c r="U112" s="2052"/>
      <c r="V112" s="2052"/>
      <c r="W112" s="1733"/>
    </row>
    <row r="113" spans="1:23" s="492" customFormat="1" ht="65.25" customHeight="1" x14ac:dyDescent="0.3">
      <c r="A113" s="483"/>
      <c r="B113" s="483"/>
      <c r="D113" s="1715"/>
      <c r="E113" s="1162"/>
      <c r="F113" s="2078" t="s">
        <v>1917</v>
      </c>
      <c r="G113" s="2079"/>
      <c r="H113" s="2079"/>
      <c r="I113" s="2079"/>
      <c r="J113" s="2079"/>
      <c r="K113" s="2079"/>
      <c r="L113" s="2079"/>
      <c r="M113" s="2080"/>
      <c r="N113" s="506"/>
      <c r="O113" s="75"/>
      <c r="P113" s="2052"/>
      <c r="Q113" s="2052"/>
      <c r="R113" s="2052"/>
      <c r="S113" s="2052"/>
      <c r="T113" s="2052"/>
      <c r="U113" s="2052"/>
      <c r="V113" s="2052"/>
      <c r="W113" s="1733"/>
    </row>
    <row r="114" spans="1:23" s="492" customFormat="1" ht="63.75" customHeight="1" x14ac:dyDescent="0.3">
      <c r="A114" s="483"/>
      <c r="B114" s="483"/>
      <c r="D114" s="1715"/>
      <c r="E114" s="1162"/>
      <c r="F114" s="2078" t="s">
        <v>1771</v>
      </c>
      <c r="G114" s="2079"/>
      <c r="H114" s="2079"/>
      <c r="I114" s="2079"/>
      <c r="J114" s="2079"/>
      <c r="K114" s="2079"/>
      <c r="L114" s="2079"/>
      <c r="M114" s="2080"/>
      <c r="N114" s="506"/>
      <c r="O114" s="75"/>
      <c r="P114" s="2052"/>
      <c r="Q114" s="2052"/>
      <c r="R114" s="2052"/>
      <c r="S114" s="2052"/>
      <c r="T114" s="2052"/>
      <c r="U114" s="2052"/>
      <c r="V114" s="2052"/>
      <c r="W114" s="1733"/>
    </row>
    <row r="115" spans="1:23" s="492" customFormat="1" ht="52.5" customHeight="1" thickBot="1" x14ac:dyDescent="0.35">
      <c r="A115" s="483"/>
      <c r="B115" s="483"/>
      <c r="D115" s="1715"/>
      <c r="E115" s="1162"/>
      <c r="F115" s="2078" t="s">
        <v>1761</v>
      </c>
      <c r="G115" s="2079"/>
      <c r="H115" s="2079"/>
      <c r="I115" s="2079"/>
      <c r="J115" s="2079"/>
      <c r="K115" s="2079"/>
      <c r="L115" s="2079"/>
      <c r="M115" s="2080"/>
      <c r="N115" s="506"/>
      <c r="O115" s="75"/>
      <c r="P115" s="2052"/>
      <c r="Q115" s="2052"/>
      <c r="R115" s="2052"/>
      <c r="S115" s="2052"/>
      <c r="T115" s="2052"/>
      <c r="U115" s="2052"/>
      <c r="V115" s="2052"/>
      <c r="W115" s="1733"/>
    </row>
    <row r="116" spans="1:23" s="492" customFormat="1" ht="74.25" customHeight="1" thickBot="1" x14ac:dyDescent="0.35">
      <c r="A116" s="483"/>
      <c r="B116" s="483"/>
      <c r="D116" s="1715"/>
      <c r="E116" s="1162"/>
      <c r="F116" s="2088" t="s">
        <v>1918</v>
      </c>
      <c r="G116" s="2089"/>
      <c r="H116" s="2089"/>
      <c r="I116" s="2089"/>
      <c r="J116" s="2089"/>
      <c r="K116" s="2089"/>
      <c r="L116" s="2089"/>
      <c r="M116" s="2090"/>
      <c r="N116" s="506"/>
      <c r="O116" s="1914" t="s">
        <v>1907</v>
      </c>
      <c r="P116" s="1733"/>
      <c r="Q116" s="1733"/>
      <c r="R116" s="1733"/>
      <c r="S116" s="1733"/>
      <c r="T116" s="1733"/>
      <c r="U116" s="1733"/>
      <c r="V116" s="1733"/>
      <c r="W116" s="1733"/>
    </row>
    <row r="117" spans="1:23" s="492" customFormat="1" ht="17.25" thickTop="1" x14ac:dyDescent="0.3">
      <c r="A117" s="483"/>
      <c r="B117" s="483"/>
      <c r="D117" s="1162"/>
      <c r="E117" s="1162"/>
      <c r="F117" s="65"/>
      <c r="G117" s="65"/>
      <c r="H117" s="65"/>
      <c r="I117" s="65"/>
      <c r="J117" s="65"/>
      <c r="K117" s="65"/>
      <c r="L117" s="65"/>
      <c r="M117" s="65"/>
      <c r="N117" s="75"/>
      <c r="O117" s="75"/>
      <c r="P117" s="1"/>
      <c r="R117" s="22"/>
      <c r="S117" s="22"/>
      <c r="T117" s="22"/>
    </row>
    <row r="118" spans="1:23" s="3" customFormat="1" x14ac:dyDescent="0.3">
      <c r="A118" s="238"/>
      <c r="B118" s="238"/>
      <c r="D118" s="57" t="s">
        <v>298</v>
      </c>
      <c r="E118" s="57">
        <f>E54+0.1</f>
        <v>2.5000000000000004</v>
      </c>
      <c r="F118" s="1561" t="s">
        <v>610</v>
      </c>
      <c r="I118" s="4"/>
      <c r="J118" s="4"/>
      <c r="K118" s="136"/>
      <c r="L118" s="135"/>
      <c r="M118" s="135"/>
      <c r="N118" s="75"/>
      <c r="O118" s="75"/>
      <c r="P118" s="1"/>
      <c r="Q118" s="492"/>
      <c r="R118" s="22"/>
      <c r="S118" s="22"/>
      <c r="T118" s="22"/>
    </row>
    <row r="119" spans="1:23" s="3" customFormat="1" x14ac:dyDescent="0.3">
      <c r="A119" s="292">
        <v>118</v>
      </c>
      <c r="B119" s="238" t="s">
        <v>228</v>
      </c>
      <c r="D119" s="1555"/>
      <c r="E119" s="1555"/>
      <c r="F119" s="566" t="s">
        <v>569</v>
      </c>
      <c r="I119" s="492"/>
      <c r="J119" s="492"/>
      <c r="K119" s="136"/>
      <c r="L119" s="135"/>
      <c r="M119" s="135"/>
      <c r="N119" s="75"/>
      <c r="O119" s="75"/>
      <c r="P119" s="1"/>
      <c r="Q119" s="492"/>
      <c r="R119" s="22"/>
      <c r="S119" s="22"/>
      <c r="T119" s="22"/>
    </row>
    <row r="120" spans="1:23" s="3" customFormat="1" x14ac:dyDescent="0.3">
      <c r="A120" s="238">
        <v>1004</v>
      </c>
      <c r="B120" s="238"/>
      <c r="D120" s="1162"/>
      <c r="E120" s="1162"/>
      <c r="F120" s="492"/>
      <c r="G120" s="595" t="s">
        <v>274</v>
      </c>
      <c r="I120" s="71"/>
      <c r="J120" s="71"/>
      <c r="K120" s="246">
        <v>539</v>
      </c>
      <c r="L120" s="245"/>
      <c r="M120" s="245">
        <v>432</v>
      </c>
      <c r="N120" s="75"/>
      <c r="O120" s="75"/>
      <c r="P120" s="1"/>
      <c r="R120" s="22"/>
      <c r="S120" s="22"/>
      <c r="T120" s="22"/>
    </row>
    <row r="121" spans="1:23" s="3" customFormat="1" x14ac:dyDescent="0.3">
      <c r="A121" s="238"/>
      <c r="B121" s="238"/>
      <c r="D121" s="1162"/>
      <c r="E121" s="1162"/>
      <c r="F121" s="492"/>
      <c r="G121" s="595" t="s">
        <v>613</v>
      </c>
      <c r="I121" s="36"/>
      <c r="J121" s="36"/>
      <c r="K121" s="246">
        <v>172</v>
      </c>
      <c r="L121" s="245"/>
      <c r="M121" s="245">
        <v>138</v>
      </c>
      <c r="N121" s="75"/>
      <c r="O121" s="75"/>
      <c r="P121" s="1"/>
      <c r="R121" s="22"/>
      <c r="S121" s="22"/>
      <c r="T121" s="22"/>
    </row>
    <row r="122" spans="1:23" s="3" customFormat="1" x14ac:dyDescent="0.3">
      <c r="A122" s="238"/>
      <c r="B122" s="238"/>
      <c r="D122" s="1162"/>
      <c r="E122" s="1162"/>
      <c r="F122" s="492"/>
      <c r="G122" s="595" t="s">
        <v>365</v>
      </c>
      <c r="I122" s="36"/>
      <c r="J122" s="36"/>
      <c r="K122" s="246">
        <v>230</v>
      </c>
      <c r="L122" s="245"/>
      <c r="M122" s="245">
        <v>185</v>
      </c>
      <c r="N122" s="75"/>
      <c r="O122" s="75"/>
      <c r="P122" s="1"/>
      <c r="R122" s="22"/>
      <c r="S122" s="22"/>
      <c r="T122" s="22"/>
    </row>
    <row r="123" spans="1:23" s="3" customFormat="1" x14ac:dyDescent="0.3">
      <c r="A123" s="238"/>
      <c r="B123" s="238"/>
      <c r="D123" s="1162"/>
      <c r="E123" s="1162"/>
      <c r="F123" s="492"/>
      <c r="G123" s="595" t="s">
        <v>614</v>
      </c>
      <c r="I123" s="36"/>
      <c r="J123" s="36"/>
      <c r="K123" s="246">
        <v>344</v>
      </c>
      <c r="L123" s="245"/>
      <c r="M123" s="245">
        <v>276</v>
      </c>
      <c r="N123" s="75"/>
      <c r="O123" s="75"/>
      <c r="P123" s="1"/>
      <c r="R123" s="22"/>
      <c r="S123" s="22"/>
      <c r="T123" s="22"/>
    </row>
    <row r="124" spans="1:23" s="3" customFormat="1" x14ac:dyDescent="0.3">
      <c r="A124" s="238"/>
      <c r="B124" s="238"/>
      <c r="D124" s="1162"/>
      <c r="E124" s="1162"/>
      <c r="F124" s="492"/>
      <c r="G124" s="595" t="s">
        <v>268</v>
      </c>
      <c r="I124" s="36"/>
      <c r="J124" s="36"/>
      <c r="K124" s="246">
        <v>86</v>
      </c>
      <c r="L124" s="245"/>
      <c r="M124" s="245">
        <v>69</v>
      </c>
      <c r="N124" s="75"/>
      <c r="O124" s="75"/>
      <c r="P124" s="1"/>
      <c r="R124" s="22"/>
      <c r="S124" s="22"/>
      <c r="T124" s="22"/>
    </row>
    <row r="125" spans="1:23" s="3" customFormat="1" ht="16.5" customHeight="1" x14ac:dyDescent="0.3">
      <c r="A125" s="238"/>
      <c r="B125" s="238"/>
      <c r="D125" s="1162"/>
      <c r="E125" s="1162"/>
      <c r="F125" s="492"/>
      <c r="G125" s="595" t="s">
        <v>597</v>
      </c>
      <c r="I125" s="36"/>
      <c r="J125" s="36"/>
      <c r="K125" s="246">
        <v>34</v>
      </c>
      <c r="L125" s="245"/>
      <c r="M125" s="245">
        <v>27</v>
      </c>
      <c r="N125" s="75"/>
      <c r="O125" s="75"/>
      <c r="P125" s="1"/>
      <c r="R125" s="22"/>
      <c r="S125" s="22"/>
      <c r="T125" s="22"/>
    </row>
    <row r="126" spans="1:23" s="3" customFormat="1" x14ac:dyDescent="0.3">
      <c r="A126" s="238"/>
      <c r="B126" s="238"/>
      <c r="D126" s="1162"/>
      <c r="E126" s="1162"/>
      <c r="F126" s="492"/>
      <c r="G126" s="595" t="s">
        <v>550</v>
      </c>
      <c r="I126" s="36"/>
      <c r="J126" s="36"/>
      <c r="K126" s="246">
        <v>50</v>
      </c>
      <c r="L126" s="245"/>
      <c r="M126" s="245">
        <v>40</v>
      </c>
      <c r="N126" s="75"/>
      <c r="O126" s="75"/>
      <c r="P126" s="1"/>
      <c r="R126" s="22"/>
      <c r="S126" s="22"/>
      <c r="T126" s="22"/>
    </row>
    <row r="127" spans="1:23" s="3" customFormat="1" ht="16.5" customHeight="1" x14ac:dyDescent="0.3">
      <c r="A127" s="238"/>
      <c r="B127" s="238"/>
      <c r="D127" s="1162"/>
      <c r="E127" s="1162"/>
      <c r="F127" s="492"/>
      <c r="G127" s="595" t="s">
        <v>313</v>
      </c>
      <c r="I127" s="36"/>
      <c r="J127" s="36"/>
      <c r="K127" s="246">
        <v>67</v>
      </c>
      <c r="L127" s="245"/>
      <c r="M127" s="245">
        <v>54</v>
      </c>
      <c r="N127" s="75"/>
      <c r="O127" s="75"/>
      <c r="P127" s="1"/>
      <c r="R127" s="22"/>
      <c r="S127" s="22"/>
      <c r="T127" s="22"/>
    </row>
    <row r="128" spans="1:23" s="3" customFormat="1" x14ac:dyDescent="0.3">
      <c r="A128" s="238"/>
      <c r="B128" s="238"/>
      <c r="D128" s="1162"/>
      <c r="E128" s="1162"/>
      <c r="F128" s="492"/>
      <c r="G128" s="595" t="s">
        <v>107</v>
      </c>
      <c r="I128" s="36"/>
      <c r="J128" s="36"/>
      <c r="K128" s="247">
        <v>40</v>
      </c>
      <c r="L128" s="245"/>
      <c r="M128" s="245">
        <v>33</v>
      </c>
      <c r="N128" s="75"/>
      <c r="O128" s="75"/>
      <c r="P128" s="1"/>
      <c r="R128" s="22"/>
      <c r="S128" s="22"/>
      <c r="T128" s="22"/>
    </row>
    <row r="129" spans="1:20" s="3" customFormat="1" ht="21" customHeight="1" x14ac:dyDescent="0.3">
      <c r="A129" s="238"/>
      <c r="B129" s="238"/>
      <c r="D129" s="1162"/>
      <c r="E129" s="1162"/>
      <c r="F129" s="492"/>
      <c r="G129" s="566" t="s">
        <v>108</v>
      </c>
      <c r="I129" s="36"/>
      <c r="J129" s="36"/>
      <c r="K129" s="381">
        <f>SUM(K120:K128)</f>
        <v>1562</v>
      </c>
      <c r="L129" s="380"/>
      <c r="M129" s="381">
        <f>SUM(M120:M128)</f>
        <v>1254</v>
      </c>
      <c r="N129" s="75"/>
      <c r="O129" s="75"/>
      <c r="P129" s="1"/>
      <c r="R129" s="22"/>
      <c r="S129" s="22"/>
      <c r="T129" s="22"/>
    </row>
    <row r="130" spans="1:20" s="492" customFormat="1" ht="7.5" customHeight="1" x14ac:dyDescent="0.3">
      <c r="A130" s="483"/>
      <c r="B130" s="483"/>
      <c r="I130" s="1162"/>
      <c r="J130" s="1162"/>
      <c r="K130" s="276"/>
      <c r="L130" s="244"/>
      <c r="M130" s="276"/>
      <c r="N130" s="1"/>
      <c r="O130" s="1"/>
      <c r="P130" s="1"/>
      <c r="R130" s="22"/>
      <c r="S130" s="22"/>
      <c r="T130" s="22"/>
    </row>
    <row r="131" spans="1:20" s="3" customFormat="1" ht="16.5" customHeight="1" x14ac:dyDescent="0.3">
      <c r="A131" s="238">
        <v>1004</v>
      </c>
      <c r="B131" s="238">
        <v>62</v>
      </c>
      <c r="D131" s="1555"/>
      <c r="E131" s="1162"/>
      <c r="F131" s="566" t="s">
        <v>570</v>
      </c>
      <c r="I131" s="36"/>
      <c r="J131" s="36"/>
      <c r="K131" s="246"/>
      <c r="L131" s="245"/>
      <c r="M131" s="245"/>
      <c r="N131" s="75"/>
      <c r="O131" s="75"/>
      <c r="P131" s="1"/>
      <c r="R131" s="22"/>
      <c r="S131" s="22"/>
      <c r="T131" s="22"/>
    </row>
    <row r="132" spans="1:20" s="3" customFormat="1" ht="16.5" customHeight="1" x14ac:dyDescent="0.3">
      <c r="A132" s="238"/>
      <c r="B132" s="238"/>
      <c r="D132" s="1555"/>
      <c r="E132" s="1162"/>
      <c r="F132" s="492"/>
      <c r="G132" s="595" t="s">
        <v>190</v>
      </c>
      <c r="I132" s="36"/>
      <c r="J132" s="36"/>
      <c r="K132" s="246">
        <v>0</v>
      </c>
      <c r="L132" s="245"/>
      <c r="M132" s="245">
        <v>0</v>
      </c>
      <c r="N132" s="75"/>
      <c r="O132" s="75"/>
      <c r="P132" s="1"/>
      <c r="R132" s="22"/>
      <c r="S132" s="22"/>
      <c r="T132" s="22"/>
    </row>
    <row r="133" spans="1:20" s="3" customFormat="1" ht="16.5" customHeight="1" x14ac:dyDescent="0.3">
      <c r="A133" s="238"/>
      <c r="B133" s="238"/>
      <c r="D133" s="1555"/>
      <c r="E133" s="1162"/>
      <c r="F133" s="492"/>
      <c r="G133" s="595" t="s">
        <v>274</v>
      </c>
      <c r="I133" s="36"/>
      <c r="J133" s="36"/>
      <c r="K133" s="246">
        <v>266</v>
      </c>
      <c r="L133" s="245"/>
      <c r="M133" s="245">
        <v>213</v>
      </c>
      <c r="N133" s="75"/>
      <c r="O133" s="75"/>
      <c r="P133" s="1"/>
      <c r="R133" s="22"/>
      <c r="S133" s="22"/>
      <c r="T133" s="22"/>
    </row>
    <row r="134" spans="1:20" s="3" customFormat="1" ht="16.5" customHeight="1" x14ac:dyDescent="0.3">
      <c r="A134" s="238"/>
      <c r="B134" s="238"/>
      <c r="D134" s="1555"/>
      <c r="E134" s="1162"/>
      <c r="F134" s="492"/>
      <c r="G134" s="595" t="s">
        <v>365</v>
      </c>
      <c r="I134" s="36"/>
      <c r="J134" s="36"/>
      <c r="K134" s="246">
        <v>114</v>
      </c>
      <c r="L134" s="245"/>
      <c r="M134" s="245">
        <v>91</v>
      </c>
      <c r="N134" s="1"/>
      <c r="O134" s="1"/>
      <c r="P134" s="1"/>
      <c r="R134" s="22"/>
      <c r="S134" s="22"/>
      <c r="T134" s="22"/>
    </row>
    <row r="135" spans="1:20" s="3" customFormat="1" ht="16.5" customHeight="1" x14ac:dyDescent="0.3">
      <c r="A135" s="238"/>
      <c r="B135" s="238"/>
      <c r="D135" s="1555"/>
      <c r="E135" s="1162"/>
      <c r="F135" s="492"/>
      <c r="G135" s="595" t="s">
        <v>597</v>
      </c>
      <c r="I135" s="36"/>
      <c r="J135" s="36"/>
      <c r="K135" s="246">
        <v>16</v>
      </c>
      <c r="L135" s="245"/>
      <c r="M135" s="245">
        <v>13</v>
      </c>
      <c r="N135" s="1"/>
      <c r="O135" s="1"/>
      <c r="P135" s="1"/>
      <c r="R135" s="22"/>
      <c r="S135" s="22"/>
      <c r="T135" s="22"/>
    </row>
    <row r="136" spans="1:20" s="3" customFormat="1" ht="16.5" customHeight="1" x14ac:dyDescent="0.3">
      <c r="A136" s="238"/>
      <c r="B136" s="238"/>
      <c r="D136" s="1555"/>
      <c r="E136" s="1162"/>
      <c r="F136" s="492"/>
      <c r="G136" s="595" t="s">
        <v>313</v>
      </c>
      <c r="I136" s="36"/>
      <c r="J136" s="36"/>
      <c r="K136" s="246">
        <v>33</v>
      </c>
      <c r="L136" s="245"/>
      <c r="M136" s="245">
        <v>26</v>
      </c>
      <c r="N136" s="1"/>
      <c r="O136" s="1"/>
      <c r="P136" s="1"/>
      <c r="R136" s="22"/>
      <c r="S136" s="22"/>
      <c r="T136" s="22"/>
    </row>
    <row r="137" spans="1:20" s="3" customFormat="1" ht="16.5" customHeight="1" x14ac:dyDescent="0.3">
      <c r="A137" s="238"/>
      <c r="B137" s="238"/>
      <c r="D137" s="1555"/>
      <c r="E137" s="1162"/>
      <c r="F137" s="492"/>
      <c r="G137" s="595" t="s">
        <v>107</v>
      </c>
      <c r="I137" s="36"/>
      <c r="J137" s="36"/>
      <c r="K137" s="246">
        <v>20</v>
      </c>
      <c r="L137" s="245"/>
      <c r="M137" s="245">
        <v>16</v>
      </c>
      <c r="N137" s="1"/>
      <c r="O137" s="1"/>
      <c r="P137" s="1"/>
      <c r="R137" s="22"/>
      <c r="S137" s="22"/>
      <c r="T137" s="22"/>
    </row>
    <row r="138" spans="1:20" s="3" customFormat="1" ht="16.5" customHeight="1" x14ac:dyDescent="0.3">
      <c r="A138" s="238"/>
      <c r="B138" s="238"/>
      <c r="D138" s="1162"/>
      <c r="E138" s="1162"/>
      <c r="F138" s="492"/>
      <c r="G138" s="1187" t="s">
        <v>108</v>
      </c>
      <c r="I138" s="36"/>
      <c r="J138" s="36"/>
      <c r="K138" s="379">
        <f>SUM(K132:K137)</f>
        <v>449</v>
      </c>
      <c r="L138" s="382"/>
      <c r="M138" s="379">
        <f>SUM(M132:M137)</f>
        <v>359</v>
      </c>
      <c r="N138" s="1"/>
      <c r="O138" s="1"/>
      <c r="P138" s="1"/>
      <c r="R138" s="22"/>
      <c r="S138" s="22"/>
      <c r="T138" s="22"/>
    </row>
    <row r="139" spans="1:20" s="3" customFormat="1" ht="7.5" customHeight="1" x14ac:dyDescent="0.3">
      <c r="A139" s="238"/>
      <c r="B139" s="238"/>
      <c r="D139" s="1162"/>
      <c r="E139" s="1162"/>
      <c r="F139" s="492"/>
      <c r="G139" s="36"/>
      <c r="H139" s="503"/>
      <c r="I139" s="36"/>
      <c r="J139" s="36"/>
      <c r="K139" s="241"/>
      <c r="L139" s="244"/>
      <c r="M139" s="245"/>
      <c r="N139" s="1"/>
      <c r="O139" s="1"/>
      <c r="P139" s="1"/>
      <c r="R139" s="22"/>
      <c r="S139" s="22"/>
      <c r="T139" s="22"/>
    </row>
    <row r="140" spans="1:20" s="3" customFormat="1" ht="16.5" customHeight="1" x14ac:dyDescent="0.3">
      <c r="A140" s="238"/>
      <c r="B140" s="238"/>
      <c r="D140" s="1162"/>
      <c r="E140" s="1162"/>
      <c r="F140" s="566" t="s">
        <v>413</v>
      </c>
      <c r="G140" s="36"/>
      <c r="I140" s="36"/>
      <c r="J140" s="36"/>
      <c r="K140" s="384">
        <f>K129+K138</f>
        <v>2011</v>
      </c>
      <c r="L140" s="244"/>
      <c r="M140" s="384">
        <f>M129+M138</f>
        <v>1613</v>
      </c>
      <c r="N140" s="1"/>
      <c r="O140" s="1"/>
      <c r="P140" s="1"/>
      <c r="R140" s="22"/>
      <c r="S140" s="22"/>
      <c r="T140" s="22"/>
    </row>
    <row r="141" spans="1:20" s="492" customFormat="1" ht="7.5" customHeight="1" thickBot="1" x14ac:dyDescent="0.35">
      <c r="A141" s="483"/>
      <c r="B141" s="483"/>
      <c r="D141" s="1162"/>
      <c r="E141" s="1162"/>
      <c r="F141" s="566"/>
      <c r="G141" s="1162"/>
      <c r="I141" s="1162"/>
      <c r="J141" s="1162"/>
      <c r="K141" s="276"/>
      <c r="L141" s="244"/>
      <c r="M141" s="276"/>
      <c r="N141" s="1"/>
      <c r="O141" s="1"/>
      <c r="P141" s="1"/>
      <c r="R141" s="22"/>
      <c r="S141" s="22"/>
      <c r="T141" s="22"/>
    </row>
    <row r="142" spans="1:20" s="492" customFormat="1" x14ac:dyDescent="0.3">
      <c r="A142" s="1538"/>
      <c r="B142" s="1538"/>
      <c r="D142" s="1162"/>
      <c r="E142" s="1162"/>
      <c r="F142" s="1245" t="s">
        <v>1636</v>
      </c>
      <c r="G142" s="849"/>
      <c r="H142" s="849"/>
      <c r="I142" s="849"/>
      <c r="J142" s="849"/>
      <c r="K142" s="849"/>
      <c r="L142" s="849"/>
      <c r="M142" s="850"/>
      <c r="N142" s="1"/>
      <c r="P142" s="1"/>
      <c r="R142" s="22"/>
      <c r="S142" s="22"/>
      <c r="T142" s="22"/>
    </row>
    <row r="143" spans="1:20" s="492" customFormat="1" ht="47.25" customHeight="1" x14ac:dyDescent="0.3">
      <c r="A143" s="1538"/>
      <c r="B143" s="1538"/>
      <c r="D143" s="1162"/>
      <c r="E143" s="1162"/>
      <c r="F143" s="2091" t="s">
        <v>1919</v>
      </c>
      <c r="G143" s="2092"/>
      <c r="H143" s="2092"/>
      <c r="I143" s="2092"/>
      <c r="J143" s="2092"/>
      <c r="K143" s="2092"/>
      <c r="L143" s="2092"/>
      <c r="M143" s="2093"/>
      <c r="N143" s="1"/>
      <c r="P143" s="1"/>
      <c r="R143" s="22"/>
      <c r="S143" s="22"/>
      <c r="T143" s="22"/>
    </row>
    <row r="144" spans="1:20" s="492" customFormat="1" ht="9.75" customHeight="1" thickBot="1" x14ac:dyDescent="0.35">
      <c r="A144" s="483"/>
      <c r="B144" s="483"/>
      <c r="D144" s="1162"/>
      <c r="E144" s="1162"/>
      <c r="F144" s="2081"/>
      <c r="G144" s="2082"/>
      <c r="H144" s="2082"/>
      <c r="I144" s="2082"/>
      <c r="J144" s="2082"/>
      <c r="K144" s="2082"/>
      <c r="L144" s="2082"/>
      <c r="M144" s="2083"/>
      <c r="N144" s="1"/>
      <c r="P144" s="599"/>
      <c r="R144" s="22"/>
      <c r="S144" s="22"/>
      <c r="T144" s="22"/>
    </row>
    <row r="145" spans="1:20" s="3" customFormat="1" x14ac:dyDescent="0.3">
      <c r="A145" s="238"/>
      <c r="B145" s="238"/>
      <c r="D145" s="1162"/>
      <c r="E145" s="1162"/>
      <c r="F145" s="492"/>
      <c r="G145" s="36"/>
      <c r="H145" s="503"/>
      <c r="I145" s="36"/>
      <c r="J145" s="36"/>
      <c r="K145" s="139"/>
      <c r="L145" s="140"/>
      <c r="M145" s="135"/>
      <c r="N145" s="1"/>
      <c r="O145" s="1"/>
      <c r="P145" s="1"/>
      <c r="R145" s="22"/>
      <c r="S145" s="22"/>
      <c r="T145" s="22"/>
    </row>
    <row r="146" spans="1:20" s="3" customFormat="1" ht="17.25" customHeight="1" x14ac:dyDescent="0.3">
      <c r="A146" s="294">
        <v>118</v>
      </c>
      <c r="B146" s="238" t="s">
        <v>705</v>
      </c>
      <c r="C146" s="22"/>
      <c r="D146" s="57" t="s">
        <v>298</v>
      </c>
      <c r="E146" s="57">
        <f>E118+0.1</f>
        <v>2.6000000000000005</v>
      </c>
      <c r="F146" s="1555" t="s">
        <v>587</v>
      </c>
      <c r="G146" s="71"/>
      <c r="I146" s="22"/>
      <c r="J146" s="22"/>
      <c r="K146" s="140"/>
      <c r="L146" s="140"/>
      <c r="M146" s="140"/>
      <c r="N146" s="1"/>
      <c r="O146" s="1"/>
      <c r="P146" s="1"/>
      <c r="R146" s="22"/>
      <c r="S146" s="22"/>
      <c r="T146" s="22"/>
    </row>
    <row r="147" spans="1:20" s="492" customFormat="1" ht="16.5" customHeight="1" x14ac:dyDescent="0.3">
      <c r="A147" s="483">
        <v>118</v>
      </c>
      <c r="B147" s="483" t="s">
        <v>229</v>
      </c>
      <c r="D147" s="57"/>
      <c r="E147" s="57"/>
      <c r="F147" s="595" t="s">
        <v>754</v>
      </c>
      <c r="G147" s="57"/>
      <c r="I147" s="22"/>
      <c r="J147" s="22"/>
      <c r="K147" s="241">
        <f>1264</f>
        <v>1264</v>
      </c>
      <c r="L147" s="244"/>
      <c r="M147" s="241">
        <f>1179</f>
        <v>1179</v>
      </c>
      <c r="N147" s="1"/>
      <c r="O147" s="1"/>
      <c r="P147" s="1"/>
      <c r="R147" s="22"/>
      <c r="S147" s="22"/>
      <c r="T147" s="22"/>
    </row>
    <row r="148" spans="1:20" s="492" customFormat="1" ht="16.5" customHeight="1" x14ac:dyDescent="0.3">
      <c r="A148" s="483">
        <v>118</v>
      </c>
      <c r="B148" s="483" t="s">
        <v>229</v>
      </c>
      <c r="D148" s="57"/>
      <c r="E148" s="57"/>
      <c r="F148" s="595" t="s">
        <v>275</v>
      </c>
      <c r="G148" s="57"/>
      <c r="I148" s="22"/>
      <c r="J148" s="22"/>
      <c r="K148" s="241">
        <v>940</v>
      </c>
      <c r="L148" s="244"/>
      <c r="M148" s="241">
        <v>863</v>
      </c>
      <c r="N148" s="1"/>
      <c r="O148" s="1"/>
      <c r="P148" s="1"/>
      <c r="R148" s="22"/>
      <c r="S148" s="22"/>
      <c r="T148" s="22"/>
    </row>
    <row r="149" spans="1:20" s="3" customFormat="1" x14ac:dyDescent="0.3">
      <c r="A149" s="483">
        <v>119</v>
      </c>
      <c r="B149" s="483" t="s">
        <v>229</v>
      </c>
      <c r="D149" s="1162"/>
      <c r="E149" s="1162"/>
      <c r="F149" s="595" t="s">
        <v>794</v>
      </c>
      <c r="G149" s="36"/>
      <c r="I149" s="492"/>
      <c r="J149" s="492"/>
      <c r="K149" s="241">
        <v>0</v>
      </c>
      <c r="L149" s="244"/>
      <c r="M149" s="241">
        <v>0</v>
      </c>
      <c r="N149" s="1"/>
      <c r="O149" s="1"/>
      <c r="P149" s="1"/>
      <c r="R149" s="22"/>
      <c r="S149" s="22"/>
      <c r="T149" s="22"/>
    </row>
    <row r="150" spans="1:20" s="3" customFormat="1" ht="16.5" customHeight="1" x14ac:dyDescent="0.3">
      <c r="A150" s="238"/>
      <c r="B150" s="238"/>
      <c r="D150" s="1162"/>
      <c r="E150" s="1162"/>
      <c r="F150" s="566" t="s">
        <v>108</v>
      </c>
      <c r="G150" s="36"/>
      <c r="I150" s="492"/>
      <c r="J150" s="492"/>
      <c r="K150" s="287">
        <f>SUM(K147:K149)</f>
        <v>2204</v>
      </c>
      <c r="L150" s="19"/>
      <c r="M150" s="287">
        <f>SUM(M147:M149)</f>
        <v>2042</v>
      </c>
      <c r="N150" s="1"/>
      <c r="O150" s="1"/>
      <c r="P150" s="1"/>
      <c r="R150" s="22"/>
      <c r="S150" s="22"/>
      <c r="T150" s="22"/>
    </row>
    <row r="151" spans="1:20" s="3" customFormat="1" ht="6" customHeight="1" thickBot="1" x14ac:dyDescent="0.35">
      <c r="A151" s="238"/>
      <c r="B151" s="238"/>
      <c r="D151" s="1162"/>
      <c r="E151" s="1162"/>
      <c r="F151" s="492"/>
      <c r="G151" s="36"/>
      <c r="H151" s="547"/>
      <c r="I151" s="492"/>
      <c r="J151" s="492"/>
      <c r="K151" s="241"/>
      <c r="L151" s="244"/>
      <c r="M151" s="241"/>
      <c r="N151" s="1"/>
      <c r="O151" s="1"/>
      <c r="P151" s="1"/>
      <c r="R151" s="22"/>
      <c r="S151" s="22"/>
      <c r="T151" s="22"/>
    </row>
    <row r="152" spans="1:20" s="492" customFormat="1" ht="16.5" customHeight="1" x14ac:dyDescent="0.3">
      <c r="A152" s="483"/>
      <c r="B152" s="483"/>
      <c r="D152" s="1162"/>
      <c r="E152" s="1162"/>
      <c r="F152" s="1174" t="s">
        <v>1172</v>
      </c>
      <c r="G152" s="1176"/>
      <c r="H152" s="1176"/>
      <c r="I152" s="1176"/>
      <c r="J152" s="1176"/>
      <c r="K152" s="1176"/>
      <c r="L152" s="1176"/>
      <c r="M152" s="1177"/>
      <c r="N152" s="1"/>
      <c r="O152" s="1"/>
      <c r="P152" s="1"/>
      <c r="R152" s="22"/>
      <c r="S152" s="22"/>
      <c r="T152" s="22"/>
    </row>
    <row r="153" spans="1:20" s="492" customFormat="1" ht="5.25" customHeight="1" x14ac:dyDescent="0.3">
      <c r="A153" s="483"/>
      <c r="B153" s="483"/>
      <c r="D153" s="1162"/>
      <c r="E153" s="1162"/>
      <c r="F153" s="1175"/>
      <c r="G153" s="1178"/>
      <c r="H153" s="1178"/>
      <c r="I153" s="1178"/>
      <c r="J153" s="1178"/>
      <c r="K153" s="1178"/>
      <c r="L153" s="1178"/>
      <c r="M153" s="1179"/>
      <c r="N153" s="1"/>
      <c r="O153" s="1"/>
      <c r="P153" s="1"/>
      <c r="R153" s="22"/>
      <c r="S153" s="22"/>
      <c r="T153" s="22"/>
    </row>
    <row r="154" spans="1:20" s="492" customFormat="1" ht="16.5" customHeight="1" x14ac:dyDescent="0.3">
      <c r="A154" s="483"/>
      <c r="B154" s="483"/>
      <c r="D154" s="1162"/>
      <c r="E154" s="1162"/>
      <c r="F154" s="1175" t="s">
        <v>1094</v>
      </c>
      <c r="G154" s="1178"/>
      <c r="H154" s="1178"/>
      <c r="I154" s="1178"/>
      <c r="J154" s="1178"/>
      <c r="K154" s="1178"/>
      <c r="L154" s="1178"/>
      <c r="M154" s="1179"/>
      <c r="N154" s="1"/>
      <c r="O154" s="1"/>
      <c r="P154" s="1"/>
      <c r="R154" s="22"/>
      <c r="S154" s="22"/>
      <c r="T154" s="22"/>
    </row>
    <row r="155" spans="1:20" s="492" customFormat="1" ht="16.5" customHeight="1" thickBot="1" x14ac:dyDescent="0.35">
      <c r="A155" s="502">
        <v>118</v>
      </c>
      <c r="B155" s="502" t="s">
        <v>705</v>
      </c>
      <c r="D155" s="1162"/>
      <c r="E155" s="1162"/>
      <c r="F155" s="1180" t="s">
        <v>390</v>
      </c>
      <c r="G155" s="1181"/>
      <c r="H155" s="1181"/>
      <c r="I155" s="1181"/>
      <c r="J155" s="1181"/>
      <c r="K155" s="1181"/>
      <c r="L155" s="1181"/>
      <c r="M155" s="1182"/>
      <c r="N155" s="1"/>
      <c r="O155" s="1"/>
      <c r="P155" s="1"/>
      <c r="R155" s="22"/>
      <c r="S155" s="22"/>
      <c r="T155" s="22"/>
    </row>
    <row r="156" spans="1:20" s="492" customFormat="1" x14ac:dyDescent="0.3">
      <c r="A156" s="483"/>
      <c r="B156" s="483"/>
      <c r="D156" s="1162"/>
      <c r="E156" s="1162"/>
      <c r="G156" s="36"/>
      <c r="H156" s="803"/>
      <c r="K156" s="241"/>
      <c r="L156" s="244"/>
      <c r="M156" s="241"/>
      <c r="N156" s="1"/>
      <c r="O156" s="1"/>
      <c r="P156" s="1"/>
      <c r="R156" s="22"/>
      <c r="S156" s="22"/>
      <c r="T156" s="22"/>
    </row>
    <row r="157" spans="1:20" s="492" customFormat="1" x14ac:dyDescent="0.3">
      <c r="A157" s="483"/>
      <c r="B157" s="483"/>
      <c r="D157" s="1162"/>
      <c r="E157" s="1162"/>
      <c r="G157" s="1162"/>
      <c r="H157" s="1735"/>
      <c r="K157" s="241"/>
      <c r="L157" s="244"/>
      <c r="M157" s="241"/>
      <c r="N157" s="1"/>
      <c r="O157" s="1"/>
      <c r="P157" s="1"/>
      <c r="R157" s="22"/>
      <c r="S157" s="22"/>
      <c r="T157" s="22"/>
    </row>
    <row r="158" spans="1:20" s="3" customFormat="1" ht="16.5" customHeight="1" x14ac:dyDescent="0.3">
      <c r="A158" s="238">
        <v>118</v>
      </c>
      <c r="B158" s="238" t="s">
        <v>228</v>
      </c>
      <c r="C158" s="65"/>
      <c r="D158" s="57" t="s">
        <v>298</v>
      </c>
      <c r="E158" s="57">
        <f>E146+0.1</f>
        <v>2.7000000000000006</v>
      </c>
      <c r="F158" s="57" t="s">
        <v>225</v>
      </c>
      <c r="I158" s="22"/>
      <c r="J158" s="22"/>
      <c r="K158" s="241"/>
      <c r="L158" s="244"/>
      <c r="M158" s="241"/>
      <c r="N158" s="1"/>
      <c r="O158" s="1"/>
      <c r="P158" s="1"/>
      <c r="R158" s="22"/>
      <c r="S158" s="22"/>
      <c r="T158" s="22"/>
    </row>
    <row r="159" spans="1:20" s="3" customFormat="1" ht="16.5" customHeight="1" x14ac:dyDescent="0.3">
      <c r="A159" s="238">
        <v>140</v>
      </c>
      <c r="B159" s="238" t="s">
        <v>230</v>
      </c>
      <c r="D159" s="57"/>
      <c r="E159" s="57"/>
      <c r="F159" s="595" t="s">
        <v>552</v>
      </c>
      <c r="I159" s="22"/>
      <c r="J159" s="22"/>
      <c r="K159" s="241">
        <v>800</v>
      </c>
      <c r="L159" s="244"/>
      <c r="M159" s="241">
        <v>1000</v>
      </c>
      <c r="N159" s="1"/>
      <c r="O159" s="1"/>
      <c r="P159" s="1"/>
      <c r="R159" s="22"/>
      <c r="S159" s="22"/>
      <c r="T159" s="22"/>
    </row>
    <row r="160" spans="1:20" x14ac:dyDescent="0.3">
      <c r="A160" s="238"/>
      <c r="B160" s="238"/>
      <c r="C160" s="3"/>
      <c r="D160" s="57"/>
      <c r="E160" s="57"/>
      <c r="F160" s="595" t="s">
        <v>1782</v>
      </c>
      <c r="I160" s="22"/>
      <c r="J160" s="22"/>
      <c r="K160" s="241">
        <v>0</v>
      </c>
      <c r="L160" s="244"/>
      <c r="M160" s="241">
        <v>0</v>
      </c>
    </row>
    <row r="161" spans="1:23" x14ac:dyDescent="0.3">
      <c r="A161" s="483"/>
      <c r="B161" s="483"/>
      <c r="C161" s="492"/>
      <c r="D161" s="57"/>
      <c r="E161" s="57"/>
      <c r="F161" s="595" t="s">
        <v>1173</v>
      </c>
      <c r="I161" s="22"/>
      <c r="J161" s="22"/>
      <c r="K161" s="241">
        <v>0</v>
      </c>
      <c r="L161" s="244"/>
      <c r="M161" s="241">
        <v>0</v>
      </c>
    </row>
    <row r="162" spans="1:23" s="3" customFormat="1" ht="16.5" customHeight="1" x14ac:dyDescent="0.3">
      <c r="A162" s="238">
        <v>136</v>
      </c>
      <c r="B162" s="238" t="s">
        <v>178</v>
      </c>
      <c r="D162" s="57"/>
      <c r="E162" s="57"/>
      <c r="F162" s="1190" t="s">
        <v>586</v>
      </c>
      <c r="I162" s="22"/>
      <c r="J162" s="22"/>
      <c r="K162" s="241">
        <v>0</v>
      </c>
      <c r="L162" s="244"/>
      <c r="M162" s="241">
        <v>0</v>
      </c>
      <c r="N162" s="1"/>
      <c r="O162" s="1"/>
      <c r="P162" s="1"/>
      <c r="R162" s="22"/>
      <c r="S162" s="22"/>
      <c r="T162" s="22"/>
    </row>
    <row r="163" spans="1:23" s="492" customFormat="1" ht="16.5" customHeight="1" x14ac:dyDescent="0.3">
      <c r="A163" s="483">
        <v>1058</v>
      </c>
      <c r="B163" s="483" t="s">
        <v>1692</v>
      </c>
      <c r="D163" s="1707"/>
      <c r="E163" s="1162"/>
      <c r="F163" s="595" t="s">
        <v>1689</v>
      </c>
      <c r="I163" s="1162"/>
      <c r="J163" s="1162"/>
      <c r="K163" s="241">
        <v>0</v>
      </c>
      <c r="L163" s="244"/>
      <c r="M163" s="241">
        <v>0</v>
      </c>
      <c r="N163" s="1"/>
      <c r="O163" s="599" t="s">
        <v>1691</v>
      </c>
      <c r="P163" s="1"/>
      <c r="R163" s="22"/>
      <c r="S163" s="22"/>
      <c r="T163" s="22"/>
    </row>
    <row r="164" spans="1:23" s="3" customFormat="1" ht="16.5" customHeight="1" x14ac:dyDescent="0.3">
      <c r="A164" s="238"/>
      <c r="B164" s="238"/>
      <c r="D164" s="57"/>
      <c r="E164" s="57"/>
      <c r="F164" s="595" t="s">
        <v>107</v>
      </c>
      <c r="K164" s="241">
        <v>200</v>
      </c>
      <c r="L164" s="244"/>
      <c r="M164" s="241">
        <v>500</v>
      </c>
      <c r="N164" s="1"/>
      <c r="O164" s="1"/>
      <c r="P164" s="1"/>
      <c r="R164" s="22"/>
      <c r="S164" s="22"/>
      <c r="T164" s="22"/>
    </row>
    <row r="165" spans="1:23" s="3" customFormat="1" ht="16.5" customHeight="1" x14ac:dyDescent="0.3">
      <c r="A165" s="238"/>
      <c r="B165" s="238"/>
      <c r="D165" s="1162"/>
      <c r="E165" s="1162"/>
      <c r="F165" s="559" t="s">
        <v>428</v>
      </c>
      <c r="G165" s="478"/>
      <c r="H165" s="478"/>
      <c r="I165" s="478"/>
      <c r="J165" s="478"/>
      <c r="K165" s="1224">
        <v>4000</v>
      </c>
      <c r="L165" s="1223"/>
      <c r="M165" s="1224">
        <v>0</v>
      </c>
      <c r="N165" s="1"/>
      <c r="O165" s="1"/>
      <c r="P165" s="1"/>
      <c r="R165" s="22"/>
      <c r="S165" s="22"/>
      <c r="T165" s="22"/>
    </row>
    <row r="166" spans="1:23" s="3" customFormat="1" x14ac:dyDescent="0.3">
      <c r="A166" s="238"/>
      <c r="B166" s="238"/>
      <c r="D166" s="1162"/>
      <c r="E166" s="1162"/>
      <c r="F166" s="566" t="s">
        <v>414</v>
      </c>
      <c r="K166" s="1046">
        <f>SUM(K159:K165)</f>
        <v>5000</v>
      </c>
      <c r="L166" s="382"/>
      <c r="M166" s="379">
        <f>SUM(M159:M165)</f>
        <v>1500</v>
      </c>
      <c r="N166" s="1"/>
      <c r="O166" s="1"/>
      <c r="P166" s="1"/>
      <c r="R166" s="22"/>
      <c r="S166" s="22"/>
      <c r="T166" s="22"/>
    </row>
    <row r="167" spans="1:23" s="492" customFormat="1" ht="6.75" customHeight="1" thickBot="1" x14ac:dyDescent="0.35">
      <c r="A167" s="483"/>
      <c r="B167" s="483"/>
      <c r="D167" s="1162"/>
      <c r="E167" s="1162"/>
      <c r="G167" s="36"/>
      <c r="H167" s="739"/>
      <c r="K167" s="382"/>
      <c r="L167" s="382"/>
      <c r="M167" s="382"/>
      <c r="N167" s="1"/>
      <c r="O167" s="1"/>
      <c r="P167" s="1"/>
      <c r="R167" s="22"/>
      <c r="S167" s="22"/>
      <c r="T167" s="22"/>
    </row>
    <row r="168" spans="1:23" s="492" customFormat="1" ht="16.5" customHeight="1" x14ac:dyDescent="0.3">
      <c r="A168" s="483"/>
      <c r="B168" s="483"/>
      <c r="D168" s="1162"/>
      <c r="E168" s="1162"/>
      <c r="F168" s="1174" t="s">
        <v>1636</v>
      </c>
      <c r="G168" s="1176"/>
      <c r="H168" s="1176"/>
      <c r="I168" s="1176"/>
      <c r="J168" s="1176"/>
      <c r="K168" s="1176"/>
      <c r="L168" s="1176"/>
      <c r="M168" s="1177"/>
      <c r="N168" s="1"/>
      <c r="O168" s="1"/>
      <c r="P168" s="1"/>
      <c r="R168" s="22"/>
      <c r="S168" s="22"/>
      <c r="T168" s="22"/>
    </row>
    <row r="169" spans="1:23" s="492" customFormat="1" ht="5.25" customHeight="1" x14ac:dyDescent="0.3">
      <c r="A169" s="483"/>
      <c r="B169" s="483"/>
      <c r="D169" s="1162"/>
      <c r="E169" s="1162"/>
      <c r="F169" s="1175"/>
      <c r="G169" s="1178"/>
      <c r="H169" s="1178"/>
      <c r="I169" s="1178"/>
      <c r="J169" s="1178"/>
      <c r="K169" s="1178"/>
      <c r="L169" s="1178"/>
      <c r="M169" s="1179"/>
      <c r="N169" s="1"/>
      <c r="O169" s="1"/>
      <c r="P169" s="1"/>
      <c r="R169" s="22"/>
      <c r="S169" s="22"/>
      <c r="T169" s="22"/>
    </row>
    <row r="170" spans="1:23" s="492" customFormat="1" x14ac:dyDescent="0.3">
      <c r="A170" s="483"/>
      <c r="B170" s="483"/>
      <c r="D170" s="1162"/>
      <c r="E170" s="1162"/>
      <c r="F170" s="1225" t="s">
        <v>552</v>
      </c>
      <c r="G170" s="1742"/>
      <c r="H170" s="1742"/>
      <c r="I170" s="1742"/>
      <c r="J170" s="1742"/>
      <c r="K170" s="1742"/>
      <c r="L170" s="1742"/>
      <c r="M170" s="1743"/>
      <c r="N170" s="1"/>
      <c r="O170" s="1"/>
      <c r="P170" s="1"/>
      <c r="R170" s="22"/>
      <c r="S170" s="22"/>
      <c r="T170" s="22"/>
    </row>
    <row r="171" spans="1:23" s="492" customFormat="1" ht="33" customHeight="1" x14ac:dyDescent="0.3">
      <c r="A171" s="483"/>
      <c r="B171" s="483"/>
      <c r="D171" s="1162"/>
      <c r="E171" s="1162"/>
      <c r="F171" s="2091" t="s">
        <v>1781</v>
      </c>
      <c r="G171" s="2092"/>
      <c r="H171" s="2092"/>
      <c r="I171" s="2092"/>
      <c r="J171" s="2092"/>
      <c r="K171" s="2092"/>
      <c r="L171" s="2092"/>
      <c r="M171" s="2093"/>
      <c r="N171" s="1"/>
      <c r="O171" s="1213" t="s">
        <v>1017</v>
      </c>
      <c r="P171" s="82"/>
      <c r="Q171" s="82"/>
      <c r="R171" s="82"/>
      <c r="S171" s="82"/>
      <c r="T171" s="82"/>
      <c r="U171" s="82"/>
      <c r="V171" s="82"/>
      <c r="W171" s="82"/>
    </row>
    <row r="172" spans="1:23" s="492" customFormat="1" ht="39.75" customHeight="1" x14ac:dyDescent="0.3">
      <c r="A172" s="483"/>
      <c r="B172" s="483"/>
      <c r="D172" s="1162"/>
      <c r="E172" s="1162"/>
      <c r="F172" s="2100" t="s">
        <v>1920</v>
      </c>
      <c r="G172" s="2092"/>
      <c r="H172" s="2092"/>
      <c r="I172" s="2092"/>
      <c r="J172" s="2092"/>
      <c r="K172" s="2092"/>
      <c r="L172" s="2092"/>
      <c r="M172" s="2093"/>
      <c r="N172" s="1"/>
      <c r="O172" s="1"/>
      <c r="P172" s="82"/>
      <c r="Q172" s="82"/>
      <c r="R172" s="82"/>
      <c r="S172" s="82"/>
      <c r="T172" s="82"/>
      <c r="U172" s="82"/>
      <c r="V172" s="82"/>
      <c r="W172" s="82"/>
    </row>
    <row r="173" spans="1:23" s="492" customFormat="1" x14ac:dyDescent="0.3">
      <c r="A173" s="483"/>
      <c r="B173" s="483"/>
      <c r="D173" s="1162"/>
      <c r="E173" s="1162"/>
      <c r="F173" s="1225" t="s">
        <v>1783</v>
      </c>
      <c r="G173" s="1742"/>
      <c r="H173" s="1742"/>
      <c r="I173" s="1742"/>
      <c r="J173" s="1742"/>
      <c r="K173" s="1742"/>
      <c r="L173" s="1742"/>
      <c r="M173" s="1743"/>
      <c r="N173" s="1"/>
      <c r="O173" s="1213" t="s">
        <v>1017</v>
      </c>
      <c r="P173" s="82"/>
      <c r="Q173" s="82"/>
      <c r="R173" s="82"/>
      <c r="S173" s="82"/>
      <c r="T173" s="82"/>
      <c r="U173" s="82"/>
      <c r="V173" s="82"/>
      <c r="W173" s="82"/>
    </row>
    <row r="174" spans="1:23" s="492" customFormat="1" x14ac:dyDescent="0.3">
      <c r="A174" s="483"/>
      <c r="B174" s="483"/>
      <c r="D174" s="1162"/>
      <c r="E174" s="1162"/>
      <c r="F174" s="2091" t="s">
        <v>1784</v>
      </c>
      <c r="G174" s="2092"/>
      <c r="H174" s="2092"/>
      <c r="I174" s="2092"/>
      <c r="J174" s="2092"/>
      <c r="K174" s="2092"/>
      <c r="L174" s="2092"/>
      <c r="M174" s="2093"/>
      <c r="N174" s="1"/>
      <c r="O174" s="1"/>
      <c r="P174" s="82"/>
      <c r="Q174" s="82"/>
      <c r="R174" s="82"/>
      <c r="S174" s="82"/>
      <c r="T174" s="82"/>
      <c r="U174" s="82"/>
      <c r="V174" s="82"/>
      <c r="W174" s="82"/>
    </row>
    <row r="175" spans="1:23" s="492" customFormat="1" ht="7.5" customHeight="1" x14ac:dyDescent="0.3">
      <c r="A175" s="483"/>
      <c r="B175" s="483"/>
      <c r="D175" s="1162"/>
      <c r="E175" s="1162"/>
      <c r="F175" s="1741"/>
      <c r="G175" s="1742"/>
      <c r="H175" s="1742"/>
      <c r="I175" s="1742"/>
      <c r="J175" s="1742"/>
      <c r="K175" s="1742"/>
      <c r="L175" s="1742"/>
      <c r="M175" s="1743"/>
      <c r="N175" s="1"/>
      <c r="O175" s="1"/>
      <c r="P175" s="82"/>
      <c r="Q175" s="82"/>
      <c r="R175" s="82"/>
      <c r="S175" s="82"/>
      <c r="T175" s="82"/>
      <c r="U175" s="82"/>
      <c r="V175" s="82"/>
      <c r="W175" s="82"/>
    </row>
    <row r="176" spans="1:23" s="492" customFormat="1" ht="16.5" customHeight="1" x14ac:dyDescent="0.3">
      <c r="A176" s="483"/>
      <c r="B176" s="483"/>
      <c r="D176" s="1162"/>
      <c r="E176" s="1162"/>
      <c r="F176" s="1225" t="s">
        <v>1173</v>
      </c>
      <c r="G176" s="1742"/>
      <c r="H176" s="1742"/>
      <c r="I176" s="1742"/>
      <c r="J176" s="1742"/>
      <c r="K176" s="1742"/>
      <c r="L176" s="1742"/>
      <c r="M176" s="1743"/>
      <c r="N176" s="1"/>
      <c r="O176" s="1"/>
      <c r="P176" s="82"/>
      <c r="Q176" s="82"/>
      <c r="R176" s="82"/>
      <c r="S176" s="82"/>
      <c r="T176" s="82"/>
      <c r="U176" s="82"/>
      <c r="V176" s="82"/>
      <c r="W176" s="82"/>
    </row>
    <row r="177" spans="1:23" s="492" customFormat="1" ht="30.75" customHeight="1" x14ac:dyDescent="0.3">
      <c r="A177" s="502"/>
      <c r="B177" s="502"/>
      <c r="D177" s="1162"/>
      <c r="E177" s="1162"/>
      <c r="F177" s="2091" t="s">
        <v>1642</v>
      </c>
      <c r="G177" s="2092"/>
      <c r="H177" s="2092"/>
      <c r="I177" s="2092"/>
      <c r="J177" s="2092"/>
      <c r="K177" s="2092"/>
      <c r="L177" s="2092"/>
      <c r="M177" s="2093"/>
      <c r="N177" s="1"/>
      <c r="O177" s="1213" t="s">
        <v>1017</v>
      </c>
      <c r="P177" s="82"/>
      <c r="Q177" s="82"/>
      <c r="R177" s="82"/>
      <c r="S177" s="82"/>
      <c r="T177" s="82"/>
      <c r="U177" s="82"/>
      <c r="V177" s="82"/>
      <c r="W177" s="82"/>
    </row>
    <row r="178" spans="1:23" s="492" customFormat="1" ht="6" customHeight="1" x14ac:dyDescent="0.3">
      <c r="A178" s="1744"/>
      <c r="B178" s="1744"/>
      <c r="D178" s="1162"/>
      <c r="E178" s="1162"/>
      <c r="F178" s="1741"/>
      <c r="G178" s="1742"/>
      <c r="H178" s="1742"/>
      <c r="I178" s="1742"/>
      <c r="J178" s="1742"/>
      <c r="K178" s="1742"/>
      <c r="L178" s="1742"/>
      <c r="M178" s="1743"/>
      <c r="O178" s="1634"/>
      <c r="P178" s="1"/>
      <c r="R178" s="22"/>
      <c r="S178" s="22"/>
      <c r="T178" s="22"/>
    </row>
    <row r="179" spans="1:23" s="492" customFormat="1" ht="16.5" customHeight="1" x14ac:dyDescent="0.3">
      <c r="A179" s="483"/>
      <c r="B179" s="483"/>
      <c r="D179" s="1162"/>
      <c r="E179" s="1162"/>
      <c r="F179" s="1225" t="s">
        <v>1198</v>
      </c>
      <c r="G179" s="1742"/>
      <c r="H179" s="1742"/>
      <c r="I179" s="1742"/>
      <c r="J179" s="1742"/>
      <c r="K179" s="1742"/>
      <c r="L179" s="1742"/>
      <c r="M179" s="1743"/>
      <c r="N179" s="1"/>
      <c r="O179" s="1"/>
      <c r="P179" s="1"/>
      <c r="R179" s="22"/>
      <c r="S179" s="22"/>
      <c r="T179" s="22"/>
    </row>
    <row r="180" spans="1:23" s="492" customFormat="1" ht="16.5" customHeight="1" x14ac:dyDescent="0.3">
      <c r="A180" s="502"/>
      <c r="B180" s="502"/>
      <c r="D180" s="1162"/>
      <c r="E180" s="1162"/>
      <c r="F180" s="2091" t="s">
        <v>1475</v>
      </c>
      <c r="G180" s="2092"/>
      <c r="H180" s="2092"/>
      <c r="I180" s="2092"/>
      <c r="J180" s="2092"/>
      <c r="K180" s="2092"/>
      <c r="L180" s="2092"/>
      <c r="M180" s="2093"/>
      <c r="O180" s="1634" t="s">
        <v>1267</v>
      </c>
      <c r="P180" s="1"/>
      <c r="R180" s="22"/>
      <c r="S180" s="22"/>
      <c r="T180" s="22"/>
    </row>
    <row r="181" spans="1:23" s="492" customFormat="1" ht="6" customHeight="1" x14ac:dyDescent="0.3">
      <c r="A181" s="1676"/>
      <c r="B181" s="1676"/>
      <c r="D181" s="1162"/>
      <c r="E181" s="1162"/>
      <c r="F181" s="1673"/>
      <c r="G181" s="1674"/>
      <c r="H181" s="1674"/>
      <c r="I181" s="1674"/>
      <c r="J181" s="1674"/>
      <c r="K181" s="1674"/>
      <c r="L181" s="1674"/>
      <c r="M181" s="1675"/>
      <c r="O181" s="1634"/>
      <c r="P181" s="1"/>
      <c r="R181" s="22"/>
      <c r="S181" s="22"/>
      <c r="T181" s="22"/>
    </row>
    <row r="182" spans="1:23" s="492" customFormat="1" ht="16.5" customHeight="1" x14ac:dyDescent="0.3">
      <c r="A182" s="1676"/>
      <c r="B182" s="1676"/>
      <c r="D182" s="1162"/>
      <c r="E182" s="1162"/>
      <c r="F182" s="1225" t="s">
        <v>1689</v>
      </c>
      <c r="G182" s="1674"/>
      <c r="H182" s="1674"/>
      <c r="I182" s="1674"/>
      <c r="J182" s="1674"/>
      <c r="K182" s="1674"/>
      <c r="L182" s="1674"/>
      <c r="M182" s="1675"/>
      <c r="O182" s="1634"/>
      <c r="P182" s="1"/>
      <c r="R182" s="22"/>
      <c r="S182" s="22"/>
      <c r="T182" s="22"/>
    </row>
    <row r="183" spans="1:23" s="492" customFormat="1" ht="31.5" customHeight="1" x14ac:dyDescent="0.3">
      <c r="A183" s="1538"/>
      <c r="B183" s="1538"/>
      <c r="D183" s="1162"/>
      <c r="E183" s="1162"/>
      <c r="F183" s="2091" t="s">
        <v>1690</v>
      </c>
      <c r="G183" s="2092"/>
      <c r="H183" s="2092"/>
      <c r="I183" s="2092"/>
      <c r="J183" s="2092"/>
      <c r="K183" s="2092"/>
      <c r="L183" s="2092"/>
      <c r="M183" s="2093"/>
      <c r="N183" s="1"/>
      <c r="P183" s="1"/>
      <c r="R183" s="22"/>
      <c r="S183" s="22"/>
      <c r="T183" s="22"/>
    </row>
    <row r="184" spans="1:23" s="492" customFormat="1" ht="7.5" customHeight="1" x14ac:dyDescent="0.3">
      <c r="A184" s="502"/>
      <c r="B184" s="502"/>
      <c r="D184" s="1162"/>
      <c r="E184" s="1162"/>
      <c r="F184" s="1750"/>
      <c r="G184" s="1546"/>
      <c r="H184" s="1546"/>
      <c r="I184" s="1546"/>
      <c r="J184" s="1546"/>
      <c r="K184" s="1546"/>
      <c r="L184" s="1546"/>
      <c r="M184" s="1547"/>
      <c r="O184" s="1634"/>
      <c r="P184" s="1"/>
      <c r="R184" s="22"/>
      <c r="S184" s="22"/>
      <c r="T184" s="22"/>
    </row>
    <row r="185" spans="1:23" s="492" customFormat="1" ht="16.5" customHeight="1" x14ac:dyDescent="0.3">
      <c r="D185" s="1162"/>
      <c r="E185" s="1162"/>
      <c r="F185" s="1225" t="s">
        <v>1774</v>
      </c>
      <c r="G185" s="1742"/>
      <c r="H185" s="1742"/>
      <c r="I185" s="1742"/>
      <c r="J185" s="1742"/>
      <c r="K185" s="1742"/>
      <c r="L185" s="1742"/>
      <c r="M185" s="1743"/>
      <c r="O185" s="1634"/>
      <c r="P185" s="1"/>
      <c r="R185" s="22"/>
      <c r="S185" s="22"/>
      <c r="T185" s="22"/>
    </row>
    <row r="186" spans="1:23" s="492" customFormat="1" ht="16.5" customHeight="1" x14ac:dyDescent="0.3">
      <c r="A186" s="483"/>
      <c r="B186" s="483"/>
      <c r="D186" s="1162"/>
      <c r="E186" s="1162"/>
      <c r="F186" s="2100" t="s">
        <v>1637</v>
      </c>
      <c r="G186" s="2094"/>
      <c r="H186" s="2094"/>
      <c r="I186" s="2094"/>
      <c r="J186" s="2094"/>
      <c r="K186" s="2094"/>
      <c r="L186" s="2094"/>
      <c r="M186" s="2102"/>
      <c r="O186" s="1634" t="s">
        <v>1268</v>
      </c>
      <c r="P186" s="1"/>
      <c r="R186" s="22"/>
      <c r="S186" s="22"/>
      <c r="T186" s="22"/>
    </row>
    <row r="187" spans="1:23" s="492" customFormat="1" ht="6.75" customHeight="1" thickBot="1" x14ac:dyDescent="0.35">
      <c r="A187" s="502"/>
      <c r="B187" s="502"/>
      <c r="D187" s="1162"/>
      <c r="E187" s="1162"/>
      <c r="F187" s="2081"/>
      <c r="G187" s="2082"/>
      <c r="H187" s="2082"/>
      <c r="I187" s="2082"/>
      <c r="J187" s="2082"/>
      <c r="K187" s="2082"/>
      <c r="L187" s="2082"/>
      <c r="M187" s="2083"/>
      <c r="N187" s="599"/>
      <c r="O187" s="599"/>
      <c r="P187" s="1"/>
      <c r="R187" s="22"/>
      <c r="S187" s="22"/>
      <c r="T187" s="22"/>
    </row>
    <row r="188" spans="1:23" s="492" customFormat="1" x14ac:dyDescent="0.3">
      <c r="A188" s="483"/>
      <c r="B188" s="483"/>
      <c r="D188" s="1162"/>
      <c r="E188" s="1162"/>
      <c r="G188" s="36"/>
      <c r="H188" s="542"/>
      <c r="K188" s="382"/>
      <c r="L188" s="382"/>
      <c r="M188" s="382"/>
      <c r="N188" s="1"/>
      <c r="O188" s="1"/>
      <c r="P188" s="1"/>
      <c r="R188" s="22"/>
      <c r="S188" s="22"/>
      <c r="T188" s="22"/>
    </row>
    <row r="189" spans="1:23" s="492" customFormat="1" ht="17.25" customHeight="1" x14ac:dyDescent="0.3">
      <c r="A189" s="294"/>
      <c r="B189" s="483"/>
      <c r="C189" s="22"/>
      <c r="D189" s="57" t="s">
        <v>298</v>
      </c>
      <c r="E189" s="57">
        <f>E158+0.1</f>
        <v>2.8000000000000007</v>
      </c>
      <c r="F189" s="1577" t="s">
        <v>1486</v>
      </c>
      <c r="I189" s="22"/>
      <c r="J189" s="22"/>
      <c r="K189" s="140"/>
      <c r="L189" s="140"/>
      <c r="M189" s="140"/>
      <c r="N189" s="1"/>
      <c r="O189" s="1"/>
      <c r="P189" s="1094"/>
      <c r="R189" s="22"/>
      <c r="S189" s="22"/>
      <c r="T189" s="22"/>
    </row>
    <row r="190" spans="1:23" s="492" customFormat="1" x14ac:dyDescent="0.3">
      <c r="A190" s="483">
        <v>101</v>
      </c>
      <c r="B190" s="629" t="s">
        <v>835</v>
      </c>
      <c r="D190" s="1162"/>
      <c r="E190" s="1162"/>
      <c r="F190" s="595" t="s">
        <v>1</v>
      </c>
      <c r="K190" s="241">
        <v>3561</v>
      </c>
      <c r="L190" s="244"/>
      <c r="M190" s="241">
        <v>0</v>
      </c>
      <c r="N190" s="1"/>
      <c r="O190" s="1"/>
      <c r="P190" s="1"/>
      <c r="R190" s="22"/>
      <c r="S190" s="22"/>
      <c r="T190" s="22"/>
    </row>
    <row r="191" spans="1:23" s="492" customFormat="1" ht="16.5" customHeight="1" x14ac:dyDescent="0.3">
      <c r="A191" s="483"/>
      <c r="B191" s="483"/>
      <c r="D191" s="1162"/>
      <c r="E191" s="1162"/>
      <c r="F191" s="595" t="s">
        <v>2</v>
      </c>
      <c r="K191" s="241">
        <v>-3082</v>
      </c>
      <c r="L191" s="244"/>
      <c r="M191" s="241">
        <v>0</v>
      </c>
      <c r="N191" s="1"/>
      <c r="O191" s="1"/>
      <c r="P191" s="1"/>
      <c r="R191" s="22"/>
      <c r="S191" s="22"/>
      <c r="T191" s="22"/>
    </row>
    <row r="192" spans="1:23" s="492" customFormat="1" ht="16.5" customHeight="1" x14ac:dyDescent="0.3">
      <c r="A192" s="483"/>
      <c r="B192" s="483"/>
      <c r="D192" s="1162"/>
      <c r="E192" s="1162"/>
      <c r="F192" s="1183" t="s">
        <v>108</v>
      </c>
      <c r="K192" s="287">
        <f>SUM(K190:K191)</f>
        <v>479</v>
      </c>
      <c r="L192" s="19"/>
      <c r="M192" s="287">
        <f>SUM(M190:M191)</f>
        <v>0</v>
      </c>
      <c r="N192" s="1"/>
      <c r="O192" s="1"/>
      <c r="P192" s="599" t="s">
        <v>1386</v>
      </c>
      <c r="R192" s="22"/>
      <c r="S192" s="22"/>
      <c r="T192" s="22"/>
    </row>
    <row r="193" spans="1:20" s="492" customFormat="1" ht="9" customHeight="1" thickBot="1" x14ac:dyDescent="0.35">
      <c r="A193" s="483"/>
      <c r="B193" s="483"/>
      <c r="D193" s="1162"/>
      <c r="E193" s="1162"/>
      <c r="G193" s="36"/>
      <c r="H193" s="739"/>
      <c r="K193" s="19"/>
      <c r="L193" s="19"/>
      <c r="M193" s="19"/>
      <c r="N193" s="1"/>
      <c r="O193" s="1"/>
      <c r="P193" s="599"/>
      <c r="R193" s="22"/>
      <c r="S193" s="22"/>
      <c r="T193" s="22"/>
    </row>
    <row r="194" spans="1:20" s="492" customFormat="1" ht="16.5" customHeight="1" x14ac:dyDescent="0.3">
      <c r="A194" s="502"/>
      <c r="B194" s="502"/>
      <c r="D194" s="1162"/>
      <c r="E194" s="1162"/>
      <c r="F194" s="1174" t="s">
        <v>1172</v>
      </c>
      <c r="G194" s="849"/>
      <c r="H194" s="849"/>
      <c r="I194" s="849"/>
      <c r="J194" s="849"/>
      <c r="K194" s="849"/>
      <c r="L194" s="849"/>
      <c r="M194" s="850"/>
      <c r="N194" s="1"/>
      <c r="O194" s="1"/>
      <c r="P194" s="599"/>
      <c r="R194" s="22"/>
      <c r="S194" s="22"/>
      <c r="T194" s="22"/>
    </row>
    <row r="195" spans="1:20" s="492" customFormat="1" ht="9.9499999999999993" customHeight="1" x14ac:dyDescent="0.3">
      <c r="A195" s="502"/>
      <c r="B195" s="502"/>
      <c r="D195" s="1162"/>
      <c r="E195" s="1162"/>
      <c r="F195" s="1175"/>
      <c r="G195" s="1549"/>
      <c r="H195" s="1549"/>
      <c r="I195" s="1549"/>
      <c r="J195" s="1549"/>
      <c r="K195" s="1549"/>
      <c r="L195" s="1549"/>
      <c r="M195" s="1550"/>
      <c r="N195" s="1"/>
      <c r="O195" s="1"/>
      <c r="P195" s="599"/>
      <c r="R195" s="22"/>
      <c r="S195" s="22"/>
      <c r="T195" s="22"/>
    </row>
    <row r="196" spans="1:20" s="492" customFormat="1" ht="16.5" customHeight="1" x14ac:dyDescent="0.3">
      <c r="A196" s="502"/>
      <c r="B196" s="502"/>
      <c r="D196" s="1162"/>
      <c r="E196" s="1162"/>
      <c r="F196" s="1175" t="s">
        <v>1174</v>
      </c>
      <c r="G196" s="1549"/>
      <c r="H196" s="1549"/>
      <c r="I196" s="1549"/>
      <c r="J196" s="1549"/>
      <c r="K196" s="1549"/>
      <c r="L196" s="1549"/>
      <c r="M196" s="1550"/>
      <c r="N196" s="1"/>
      <c r="O196" s="1"/>
      <c r="P196" s="599"/>
      <c r="R196" s="22"/>
      <c r="S196" s="22"/>
      <c r="T196" s="22"/>
    </row>
    <row r="197" spans="1:20" s="492" customFormat="1" ht="16.5" customHeight="1" thickBot="1" x14ac:dyDescent="0.35">
      <c r="A197" s="483"/>
      <c r="B197" s="483"/>
      <c r="D197" s="1162"/>
      <c r="E197" s="1162"/>
      <c r="F197" s="1180" t="s">
        <v>678</v>
      </c>
      <c r="G197" s="1144"/>
      <c r="H197" s="1144"/>
      <c r="I197" s="1144"/>
      <c r="J197" s="1144"/>
      <c r="K197" s="1144"/>
      <c r="L197" s="1144"/>
      <c r="M197" s="1145"/>
      <c r="N197" s="1"/>
      <c r="O197" s="1"/>
      <c r="P197" s="599"/>
      <c r="R197" s="22"/>
      <c r="S197" s="22"/>
      <c r="T197" s="22"/>
    </row>
    <row r="198" spans="1:20" s="492" customFormat="1" ht="16.5" customHeight="1" x14ac:dyDescent="0.3">
      <c r="A198" s="483"/>
      <c r="B198" s="483"/>
      <c r="D198" s="1162"/>
      <c r="E198" s="1162"/>
      <c r="G198" s="36"/>
      <c r="H198" s="739"/>
      <c r="K198" s="19"/>
      <c r="L198" s="19"/>
      <c r="M198" s="19"/>
      <c r="N198" s="1"/>
      <c r="O198" s="1"/>
      <c r="P198" s="599"/>
      <c r="R198" s="22"/>
      <c r="S198" s="22"/>
      <c r="T198" s="22"/>
    </row>
    <row r="199" spans="1:20" s="3" customFormat="1" ht="16.5" customHeight="1" x14ac:dyDescent="0.3">
      <c r="A199" s="483"/>
      <c r="B199" s="483"/>
      <c r="D199" s="57" t="s">
        <v>298</v>
      </c>
      <c r="E199" s="1545">
        <f>E189+0.1</f>
        <v>2.9000000000000008</v>
      </c>
      <c r="F199" s="1555" t="s">
        <v>115</v>
      </c>
      <c r="G199" s="71"/>
      <c r="K199" s="24"/>
      <c r="L199" s="24"/>
      <c r="M199" s="24"/>
      <c r="N199" s="1"/>
      <c r="O199" s="1"/>
      <c r="P199" s="1"/>
      <c r="R199" s="22"/>
      <c r="S199" s="22"/>
      <c r="T199" s="22"/>
    </row>
    <row r="200" spans="1:20" s="3" customFormat="1" ht="16.5" customHeight="1" x14ac:dyDescent="0.3">
      <c r="A200" s="238"/>
      <c r="B200" s="238"/>
      <c r="D200" s="1555"/>
      <c r="E200" s="1555"/>
      <c r="F200" s="595" t="s">
        <v>755</v>
      </c>
      <c r="K200" s="241">
        <v>0</v>
      </c>
      <c r="L200" s="24"/>
      <c r="M200" s="241">
        <v>0</v>
      </c>
      <c r="N200" s="1"/>
      <c r="O200" s="1"/>
      <c r="P200" s="464"/>
      <c r="R200" s="22"/>
      <c r="S200" s="22"/>
      <c r="T200" s="22"/>
    </row>
    <row r="201" spans="1:20" s="3" customFormat="1" ht="16.5" customHeight="1" x14ac:dyDescent="0.3">
      <c r="A201" s="238"/>
      <c r="B201" s="238"/>
      <c r="D201" s="1555"/>
      <c r="E201" s="1555"/>
      <c r="F201" s="595" t="s">
        <v>756</v>
      </c>
      <c r="K201" s="241">
        <v>0</v>
      </c>
      <c r="L201" s="24"/>
      <c r="M201" s="241">
        <v>0</v>
      </c>
      <c r="N201" s="1"/>
      <c r="O201" s="1"/>
      <c r="P201" s="1"/>
      <c r="R201" s="22"/>
      <c r="S201" s="22"/>
      <c r="T201" s="22"/>
    </row>
    <row r="202" spans="1:20" s="3" customFormat="1" ht="16.5" customHeight="1" x14ac:dyDescent="0.3">
      <c r="A202" s="238"/>
      <c r="B202" s="238"/>
      <c r="D202" s="1555"/>
      <c r="E202" s="1555"/>
      <c r="F202" s="595" t="s">
        <v>757</v>
      </c>
      <c r="K202" s="241">
        <v>0</v>
      </c>
      <c r="L202" s="24"/>
      <c r="M202" s="241">
        <v>0</v>
      </c>
      <c r="N202" s="1"/>
      <c r="O202" s="1"/>
      <c r="P202" s="1"/>
      <c r="R202" s="22"/>
      <c r="S202" s="22"/>
      <c r="T202" s="22"/>
    </row>
    <row r="203" spans="1:20" s="3" customFormat="1" ht="16.5" customHeight="1" x14ac:dyDescent="0.3">
      <c r="A203" s="238"/>
      <c r="B203" s="238"/>
      <c r="D203" s="1555"/>
      <c r="E203" s="1555"/>
      <c r="F203" s="566" t="s">
        <v>204</v>
      </c>
      <c r="K203" s="1046">
        <f>K200+K201+K202</f>
        <v>0</v>
      </c>
      <c r="L203" s="1399">
        <f>L200+L201+L202</f>
        <v>0</v>
      </c>
      <c r="M203" s="1046">
        <f>M200+M201+M202</f>
        <v>0</v>
      </c>
      <c r="N203" s="1"/>
      <c r="O203" s="1"/>
      <c r="P203" s="1"/>
      <c r="R203" s="22"/>
      <c r="S203" s="22"/>
      <c r="T203" s="22"/>
    </row>
    <row r="204" spans="1:20" s="3" customFormat="1" ht="16.5" customHeight="1" x14ac:dyDescent="0.3">
      <c r="A204" s="238"/>
      <c r="B204" s="238"/>
      <c r="D204" s="2101" t="s">
        <v>758</v>
      </c>
      <c r="E204" s="2101"/>
      <c r="F204" s="2101"/>
      <c r="G204" s="2101"/>
      <c r="H204" s="2101"/>
      <c r="I204" s="2101"/>
      <c r="J204" s="2101"/>
      <c r="K204" s="2101"/>
      <c r="L204" s="2101"/>
      <c r="M204" s="2101"/>
      <c r="N204" s="2101"/>
      <c r="O204" s="1299"/>
      <c r="P204" s="1"/>
      <c r="R204" s="22"/>
      <c r="S204" s="22"/>
      <c r="T204" s="22"/>
    </row>
    <row r="205" spans="1:20" s="492" customFormat="1" ht="9" customHeight="1" thickBot="1" x14ac:dyDescent="0.35">
      <c r="A205" s="483"/>
      <c r="B205" s="483"/>
      <c r="D205" s="1578"/>
      <c r="E205" s="1578"/>
      <c r="F205" s="844"/>
      <c r="G205" s="1143"/>
      <c r="H205" s="1143"/>
      <c r="I205" s="844"/>
      <c r="J205" s="844"/>
      <c r="K205" s="844"/>
      <c r="L205" s="844"/>
      <c r="M205" s="844"/>
      <c r="N205" s="844"/>
      <c r="O205" s="1299"/>
      <c r="P205" s="1"/>
      <c r="R205" s="22"/>
      <c r="S205" s="22"/>
      <c r="T205" s="22"/>
    </row>
    <row r="206" spans="1:20" s="492" customFormat="1" ht="16.5" customHeight="1" x14ac:dyDescent="0.3">
      <c r="A206" s="502"/>
      <c r="B206" s="502"/>
      <c r="D206" s="1578"/>
      <c r="E206" s="1578"/>
      <c r="F206" s="1174" t="s">
        <v>1172</v>
      </c>
      <c r="G206" s="1193"/>
      <c r="H206" s="1193"/>
      <c r="I206" s="1193"/>
      <c r="J206" s="1193"/>
      <c r="K206" s="1193"/>
      <c r="L206" s="1193"/>
      <c r="M206" s="1194"/>
      <c r="N206" s="844"/>
      <c r="O206" s="1299"/>
      <c r="P206" s="1"/>
      <c r="R206" s="22"/>
      <c r="S206" s="22"/>
      <c r="T206" s="22"/>
    </row>
    <row r="207" spans="1:20" s="492" customFormat="1" ht="8.25" customHeight="1" x14ac:dyDescent="0.3">
      <c r="A207" s="502"/>
      <c r="B207" s="502"/>
      <c r="D207" s="1578"/>
      <c r="E207" s="1578"/>
      <c r="F207" s="1175"/>
      <c r="G207" s="1552"/>
      <c r="H207" s="1552"/>
      <c r="I207" s="1552"/>
      <c r="J207" s="1552"/>
      <c r="K207" s="1552"/>
      <c r="L207" s="1552"/>
      <c r="M207" s="1553"/>
      <c r="N207" s="844"/>
      <c r="O207" s="1299"/>
      <c r="P207" s="1"/>
      <c r="R207" s="22"/>
      <c r="S207" s="22"/>
      <c r="T207" s="22"/>
    </row>
    <row r="208" spans="1:20" s="492" customFormat="1" ht="16.5" customHeight="1" x14ac:dyDescent="0.3">
      <c r="A208" s="502"/>
      <c r="B208" s="502"/>
      <c r="D208" s="1578"/>
      <c r="E208" s="1578"/>
      <c r="F208" s="1175" t="s">
        <v>1175</v>
      </c>
      <c r="G208" s="1552"/>
      <c r="H208" s="1552"/>
      <c r="I208" s="1552"/>
      <c r="J208" s="1552"/>
      <c r="K208" s="1552"/>
      <c r="L208" s="1552"/>
      <c r="M208" s="1553"/>
      <c r="N208" s="844"/>
      <c r="O208" s="1299"/>
      <c r="P208" s="1"/>
      <c r="R208" s="22"/>
      <c r="S208" s="22"/>
      <c r="T208" s="22"/>
    </row>
    <row r="209" spans="1:20" s="492" customFormat="1" ht="17.25" customHeight="1" thickBot="1" x14ac:dyDescent="0.35">
      <c r="A209" s="483"/>
      <c r="B209" s="483"/>
      <c r="D209" s="1578"/>
      <c r="E209" s="1578"/>
      <c r="F209" s="1195" t="s">
        <v>1921</v>
      </c>
      <c r="G209" s="1144"/>
      <c r="H209" s="1144"/>
      <c r="I209" s="1144"/>
      <c r="J209" s="1144"/>
      <c r="K209" s="1144"/>
      <c r="L209" s="1144"/>
      <c r="M209" s="1145"/>
      <c r="N209" s="844"/>
      <c r="O209" s="1299"/>
      <c r="P209" s="599"/>
      <c r="R209" s="22"/>
      <c r="S209" s="22"/>
      <c r="T209" s="22"/>
    </row>
    <row r="210" spans="1:20" s="492" customFormat="1" ht="13.9" customHeight="1" x14ac:dyDescent="0.3">
      <c r="A210" s="483"/>
      <c r="B210" s="483"/>
      <c r="D210" s="1578"/>
      <c r="E210" s="1578"/>
      <c r="F210" s="1295"/>
      <c r="G210" s="1349"/>
      <c r="H210" s="1349"/>
      <c r="I210" s="1349"/>
      <c r="J210" s="1349"/>
      <c r="K210" s="1349"/>
      <c r="L210" s="1349"/>
      <c r="M210" s="1349"/>
      <c r="N210" s="1343"/>
      <c r="O210" s="1343"/>
      <c r="P210" s="1"/>
      <c r="R210" s="22"/>
      <c r="S210" s="22"/>
      <c r="T210" s="22"/>
    </row>
    <row r="211" spans="1:20" s="492" customFormat="1" ht="16.5" customHeight="1" x14ac:dyDescent="0.3">
      <c r="A211" s="483"/>
      <c r="B211" s="483"/>
      <c r="D211" s="1555" t="s">
        <v>298</v>
      </c>
      <c r="E211" s="1555">
        <v>3</v>
      </c>
      <c r="F211" s="1555" t="s">
        <v>604</v>
      </c>
      <c r="K211" s="1029"/>
      <c r="L211" s="1029"/>
      <c r="M211" s="1029"/>
      <c r="N211" s="1"/>
      <c r="O211" s="1"/>
      <c r="P211" s="1"/>
      <c r="R211" s="22"/>
      <c r="S211" s="22"/>
      <c r="T211" s="22"/>
    </row>
    <row r="212" spans="1:20" s="3" customFormat="1" ht="16.5" customHeight="1" x14ac:dyDescent="0.3">
      <c r="A212" s="238">
        <v>101</v>
      </c>
      <c r="B212" s="483" t="s">
        <v>717</v>
      </c>
      <c r="D212" s="57" t="s">
        <v>298</v>
      </c>
      <c r="E212" s="57">
        <v>3.1</v>
      </c>
      <c r="F212" s="1555" t="s">
        <v>112</v>
      </c>
      <c r="I212" s="78"/>
      <c r="J212" s="78"/>
      <c r="K212" s="241"/>
      <c r="L212" s="241"/>
      <c r="M212" s="241"/>
      <c r="N212" s="1"/>
      <c r="O212" s="1"/>
      <c r="P212" s="1"/>
      <c r="R212" s="22"/>
      <c r="S212" s="22"/>
      <c r="T212" s="22"/>
    </row>
    <row r="213" spans="1:20" s="3" customFormat="1" x14ac:dyDescent="0.3">
      <c r="A213" s="238"/>
      <c r="B213" s="238"/>
      <c r="D213" s="1162"/>
      <c r="E213" s="1162"/>
      <c r="F213" s="595" t="s">
        <v>590</v>
      </c>
      <c r="K213" s="26">
        <f>31881+695</f>
        <v>32576</v>
      </c>
      <c r="L213" s="24"/>
      <c r="M213" s="26">
        <f>31081+774</f>
        <v>31855</v>
      </c>
      <c r="N213" s="1"/>
      <c r="O213" s="1"/>
      <c r="P213" s="1"/>
      <c r="R213" s="22"/>
      <c r="S213" s="22"/>
      <c r="T213" s="22"/>
    </row>
    <row r="214" spans="1:20" s="3" customFormat="1" x14ac:dyDescent="0.3">
      <c r="A214" s="238"/>
      <c r="B214" s="238"/>
      <c r="D214" s="1162"/>
      <c r="E214" s="1162"/>
      <c r="F214" s="595" t="s">
        <v>373</v>
      </c>
      <c r="K214" s="26">
        <v>226</v>
      </c>
      <c r="L214" s="26"/>
      <c r="M214" s="26">
        <v>193</v>
      </c>
      <c r="N214" s="1"/>
      <c r="O214" s="1"/>
      <c r="P214" s="1"/>
      <c r="R214" s="22"/>
      <c r="S214" s="22"/>
      <c r="T214" s="22"/>
    </row>
    <row r="215" spans="1:20" s="3" customFormat="1" x14ac:dyDescent="0.3">
      <c r="A215" s="238"/>
      <c r="B215" s="238"/>
      <c r="D215" s="1892"/>
      <c r="E215" s="1162"/>
      <c r="F215" s="1943" t="s">
        <v>362</v>
      </c>
      <c r="K215" s="26"/>
      <c r="L215" s="24"/>
      <c r="M215" s="26"/>
      <c r="N215" s="1"/>
      <c r="O215" s="1"/>
      <c r="P215" s="1"/>
      <c r="R215" s="22"/>
      <c r="S215" s="22"/>
      <c r="T215" s="22"/>
    </row>
    <row r="216" spans="1:20" s="3" customFormat="1" ht="16.5" customHeight="1" x14ac:dyDescent="0.3">
      <c r="A216" s="238"/>
      <c r="B216" s="238"/>
      <c r="D216" s="1162"/>
      <c r="E216" s="1162"/>
      <c r="F216" s="595" t="s">
        <v>609</v>
      </c>
      <c r="K216" s="26">
        <v>2503</v>
      </c>
      <c r="L216" s="24"/>
      <c r="M216" s="26">
        <v>2436</v>
      </c>
      <c r="N216" s="1"/>
      <c r="O216" s="1"/>
      <c r="P216" s="1"/>
      <c r="R216" s="22"/>
      <c r="S216" s="22"/>
      <c r="T216" s="22"/>
    </row>
    <row r="217" spans="1:20" s="3" customFormat="1" ht="16.5" customHeight="1" x14ac:dyDescent="0.3">
      <c r="A217" s="238"/>
      <c r="B217" s="238"/>
      <c r="D217" s="1162"/>
      <c r="E217" s="1162"/>
      <c r="F217" s="595" t="s">
        <v>753</v>
      </c>
      <c r="K217" s="26">
        <v>962</v>
      </c>
      <c r="L217" s="1029"/>
      <c r="M217" s="26">
        <v>937</v>
      </c>
      <c r="N217" s="1"/>
      <c r="O217" s="1"/>
      <c r="P217" s="1"/>
      <c r="R217" s="22"/>
      <c r="S217" s="22"/>
      <c r="T217" s="22"/>
    </row>
    <row r="218" spans="1:20" s="3" customFormat="1" ht="14.25" customHeight="1" x14ac:dyDescent="0.3">
      <c r="A218" s="238"/>
      <c r="B218" s="238"/>
      <c r="D218" s="1162"/>
      <c r="E218" s="1162"/>
      <c r="F218" s="595" t="s">
        <v>591</v>
      </c>
      <c r="K218" s="258">
        <v>100</v>
      </c>
      <c r="L218" s="1029"/>
      <c r="M218" s="258">
        <v>0</v>
      </c>
      <c r="N218" s="1"/>
      <c r="O218" s="1"/>
      <c r="P218" s="1"/>
      <c r="R218" s="22"/>
      <c r="S218" s="22"/>
      <c r="T218" s="22"/>
    </row>
    <row r="219" spans="1:20" s="492" customFormat="1" x14ac:dyDescent="0.3">
      <c r="A219" s="483"/>
      <c r="B219" s="483"/>
      <c r="D219" s="1162"/>
      <c r="E219" s="1162"/>
      <c r="F219" s="595"/>
      <c r="K219" s="26">
        <f>SUM(K213:K218)</f>
        <v>36367</v>
      </c>
      <c r="L219" s="1029"/>
      <c r="M219" s="26">
        <f>SUM(M213:M218)</f>
        <v>35421</v>
      </c>
      <c r="N219" s="1"/>
      <c r="O219" s="1"/>
      <c r="P219" s="1"/>
      <c r="R219" s="22"/>
      <c r="S219" s="22"/>
      <c r="T219" s="22"/>
    </row>
    <row r="220" spans="1:20" s="492" customFormat="1" x14ac:dyDescent="0.3">
      <c r="A220" s="483"/>
      <c r="B220" s="483"/>
      <c r="D220" s="1162"/>
      <c r="E220" s="1162"/>
      <c r="F220" s="595" t="s">
        <v>795</v>
      </c>
      <c r="K220" s="26">
        <v>-1000</v>
      </c>
      <c r="L220" s="24"/>
      <c r="M220" s="26">
        <v>-1000</v>
      </c>
      <c r="N220" s="1"/>
      <c r="O220" s="1"/>
      <c r="P220" s="1"/>
      <c r="R220" s="22"/>
      <c r="S220" s="22"/>
      <c r="T220" s="22"/>
    </row>
    <row r="221" spans="1:20" s="3" customFormat="1" ht="16.5" customHeight="1" x14ac:dyDescent="0.3">
      <c r="A221" s="238"/>
      <c r="B221" s="238"/>
      <c r="D221" s="1162"/>
      <c r="E221" s="1162"/>
      <c r="F221" s="566" t="s">
        <v>415</v>
      </c>
      <c r="K221" s="287">
        <f>SUM(K219:K220)</f>
        <v>35367</v>
      </c>
      <c r="L221" s="19"/>
      <c r="M221" s="287">
        <f>SUM(M219:M220)</f>
        <v>34421</v>
      </c>
      <c r="N221" s="1"/>
      <c r="O221" s="1"/>
      <c r="P221" s="1"/>
      <c r="R221" s="22"/>
      <c r="S221" s="22"/>
      <c r="T221" s="22"/>
    </row>
    <row r="222" spans="1:20" s="492" customFormat="1" ht="8.25" customHeight="1" thickBot="1" x14ac:dyDescent="0.35">
      <c r="A222" s="483"/>
      <c r="B222" s="483"/>
      <c r="D222" s="1162"/>
      <c r="E222" s="1162"/>
      <c r="G222" s="1162"/>
      <c r="H222" s="1183"/>
      <c r="I222" s="71"/>
      <c r="J222" s="71"/>
      <c r="K222" s="19"/>
      <c r="L222" s="19"/>
      <c r="M222" s="19"/>
      <c r="N222" s="1"/>
      <c r="O222" s="1"/>
      <c r="P222" s="1"/>
      <c r="R222" s="22"/>
      <c r="S222" s="22"/>
      <c r="T222" s="22"/>
    </row>
    <row r="223" spans="1:20" s="492" customFormat="1" ht="16.5" customHeight="1" x14ac:dyDescent="0.3">
      <c r="A223" s="483"/>
      <c r="B223" s="483"/>
      <c r="D223" s="1162"/>
      <c r="E223" s="1162"/>
      <c r="F223" s="1196" t="s">
        <v>1172</v>
      </c>
      <c r="G223" s="1197"/>
      <c r="H223" s="1197"/>
      <c r="I223" s="1197"/>
      <c r="J223" s="1197"/>
      <c r="K223" s="1197"/>
      <c r="L223" s="1197"/>
      <c r="M223" s="1198"/>
      <c r="N223" s="1"/>
      <c r="O223" s="1"/>
      <c r="P223" s="1"/>
      <c r="R223" s="22"/>
      <c r="S223" s="22"/>
      <c r="T223" s="22"/>
    </row>
    <row r="224" spans="1:20" s="492" customFormat="1" ht="9" customHeight="1" x14ac:dyDescent="0.3">
      <c r="A224" s="483"/>
      <c r="B224" s="483"/>
      <c r="D224" s="1162"/>
      <c r="E224" s="1162"/>
      <c r="F224" s="1175"/>
      <c r="G224" s="1192"/>
      <c r="H224" s="1192"/>
      <c r="I224" s="1192"/>
      <c r="J224" s="1192"/>
      <c r="K224" s="1192"/>
      <c r="L224" s="1192"/>
      <c r="M224" s="1199"/>
      <c r="N224" s="1"/>
      <c r="O224" s="1"/>
      <c r="P224" s="1"/>
      <c r="R224" s="22"/>
      <c r="S224" s="22"/>
      <c r="T224" s="22"/>
    </row>
    <row r="225" spans="1:20" s="492" customFormat="1" ht="16.5" customHeight="1" x14ac:dyDescent="0.3">
      <c r="A225" s="483"/>
      <c r="B225" s="483"/>
      <c r="D225" s="1162"/>
      <c r="E225" s="1162"/>
      <c r="F225" s="1175" t="s">
        <v>112</v>
      </c>
      <c r="G225" s="1192"/>
      <c r="H225" s="1192"/>
      <c r="I225" s="1192"/>
      <c r="J225" s="1192"/>
      <c r="K225" s="1192"/>
      <c r="L225" s="1192"/>
      <c r="M225" s="1199"/>
      <c r="N225" s="1"/>
      <c r="O225" s="1"/>
      <c r="P225" s="1"/>
      <c r="R225" s="22"/>
      <c r="S225" s="22"/>
      <c r="T225" s="22"/>
    </row>
    <row r="226" spans="1:20" s="492" customFormat="1" ht="31.5" customHeight="1" x14ac:dyDescent="0.3">
      <c r="A226" s="483"/>
      <c r="B226" s="483"/>
      <c r="D226" s="1162"/>
      <c r="E226" s="1162"/>
      <c r="F226" s="2078" t="s">
        <v>1239</v>
      </c>
      <c r="G226" s="2079"/>
      <c r="H226" s="2079"/>
      <c r="I226" s="2079"/>
      <c r="J226" s="2079"/>
      <c r="K226" s="2079"/>
      <c r="L226" s="2079"/>
      <c r="M226" s="2080"/>
      <c r="O226" s="704"/>
      <c r="P226" s="1"/>
      <c r="R226" s="22"/>
      <c r="S226" s="22"/>
      <c r="T226" s="22"/>
    </row>
    <row r="227" spans="1:20" s="492" customFormat="1" ht="31.5" customHeight="1" thickBot="1" x14ac:dyDescent="0.35">
      <c r="A227" s="483"/>
      <c r="B227" s="483"/>
      <c r="D227" s="1162"/>
      <c r="E227" s="1162"/>
      <c r="F227" s="2085" t="s">
        <v>748</v>
      </c>
      <c r="G227" s="2086"/>
      <c r="H227" s="2086"/>
      <c r="I227" s="2086"/>
      <c r="J227" s="2086"/>
      <c r="K227" s="2086"/>
      <c r="L227" s="2086"/>
      <c r="M227" s="2087"/>
      <c r="N227" s="596"/>
      <c r="O227" s="596"/>
      <c r="P227" s="1"/>
      <c r="R227" s="22"/>
      <c r="S227" s="22"/>
      <c r="T227" s="22"/>
    </row>
    <row r="228" spans="1:20" s="3" customFormat="1" x14ac:dyDescent="0.3">
      <c r="A228" s="238"/>
      <c r="B228" s="238"/>
      <c r="D228" s="1162"/>
      <c r="E228" s="1162"/>
      <c r="F228" s="492"/>
      <c r="G228" s="36"/>
      <c r="H228" s="547"/>
      <c r="K228" s="24"/>
      <c r="L228" s="24"/>
      <c r="M228" s="24"/>
      <c r="N228" s="1"/>
      <c r="O228" s="1"/>
      <c r="P228" s="1"/>
      <c r="R228" s="22"/>
      <c r="S228" s="22"/>
      <c r="T228" s="22"/>
    </row>
    <row r="229" spans="1:20" s="3" customFormat="1" ht="16.5" customHeight="1" x14ac:dyDescent="0.3">
      <c r="A229" s="238">
        <v>101</v>
      </c>
      <c r="B229" s="238" t="s">
        <v>717</v>
      </c>
      <c r="D229" s="57" t="s">
        <v>298</v>
      </c>
      <c r="E229" s="57">
        <f>E212+0.1</f>
        <v>3.2</v>
      </c>
      <c r="F229" s="1555" t="s">
        <v>82</v>
      </c>
      <c r="G229" s="71"/>
      <c r="K229" s="241"/>
      <c r="L229" s="241"/>
      <c r="M229" s="241"/>
      <c r="N229" s="1"/>
      <c r="O229" s="1"/>
      <c r="P229" s="1"/>
      <c r="R229" s="22"/>
      <c r="S229" s="22"/>
      <c r="T229" s="22"/>
    </row>
    <row r="230" spans="1:20" s="3" customFormat="1" ht="16.5" customHeight="1" x14ac:dyDescent="0.3">
      <c r="A230" s="238"/>
      <c r="B230" s="238"/>
      <c r="D230" s="101"/>
      <c r="E230" s="101"/>
      <c r="F230" s="595" t="s">
        <v>666</v>
      </c>
      <c r="I230" s="22"/>
      <c r="J230" s="22"/>
      <c r="K230" s="244">
        <v>6176</v>
      </c>
      <c r="L230" s="244"/>
      <c r="M230" s="244">
        <v>7176</v>
      </c>
      <c r="N230" s="1"/>
      <c r="O230" s="1"/>
      <c r="P230" s="1"/>
      <c r="R230" s="22"/>
      <c r="S230" s="22"/>
      <c r="T230" s="22"/>
    </row>
    <row r="231" spans="1:20" x14ac:dyDescent="0.3">
      <c r="A231" s="238"/>
      <c r="B231" s="238"/>
      <c r="C231" s="3"/>
      <c r="D231" s="101"/>
      <c r="E231" s="101"/>
      <c r="F231" s="595" t="s">
        <v>667</v>
      </c>
      <c r="I231" s="22"/>
      <c r="J231" s="22"/>
      <c r="K231" s="24">
        <v>4484</v>
      </c>
      <c r="L231" s="244"/>
      <c r="M231" s="24">
        <v>4984</v>
      </c>
    </row>
    <row r="232" spans="1:20" s="3" customFormat="1" ht="16.5" customHeight="1" x14ac:dyDescent="0.3">
      <c r="A232" s="238"/>
      <c r="B232" s="238"/>
      <c r="D232" s="101"/>
      <c r="E232" s="101"/>
      <c r="F232" s="595" t="s">
        <v>356</v>
      </c>
      <c r="I232" s="22"/>
      <c r="J232" s="22"/>
      <c r="K232" s="244">
        <v>3588</v>
      </c>
      <c r="L232" s="244"/>
      <c r="M232" s="244">
        <f>3988-1000-450</f>
        <v>2538</v>
      </c>
      <c r="N232" s="1"/>
      <c r="O232" s="1"/>
      <c r="P232" s="1"/>
      <c r="R232" s="22"/>
      <c r="S232" s="22"/>
      <c r="T232" s="22"/>
    </row>
    <row r="233" spans="1:20" s="3" customFormat="1" ht="16.5" customHeight="1" x14ac:dyDescent="0.3">
      <c r="A233" s="238"/>
      <c r="B233" s="238"/>
      <c r="D233" s="101"/>
      <c r="E233" s="101"/>
      <c r="F233" s="595" t="s">
        <v>357</v>
      </c>
      <c r="I233" s="22"/>
      <c r="J233" s="22"/>
      <c r="K233" s="244">
        <f>2691-0</f>
        <v>2691</v>
      </c>
      <c r="L233" s="244"/>
      <c r="M233" s="244">
        <v>3195</v>
      </c>
      <c r="N233" s="1"/>
      <c r="O233" s="1"/>
      <c r="P233" s="1"/>
      <c r="R233" s="22"/>
      <c r="S233" s="22"/>
      <c r="T233" s="22"/>
    </row>
    <row r="234" spans="1:20" s="3" customFormat="1" ht="16.5" customHeight="1" x14ac:dyDescent="0.3">
      <c r="A234" s="238"/>
      <c r="B234" s="238"/>
      <c r="D234" s="101"/>
      <c r="E234" s="101"/>
      <c r="F234" s="595" t="s">
        <v>358</v>
      </c>
      <c r="I234" s="22"/>
      <c r="J234" s="22"/>
      <c r="K234" s="244">
        <v>4000</v>
      </c>
      <c r="L234" s="244"/>
      <c r="M234" s="244">
        <v>3500</v>
      </c>
      <c r="N234" s="1"/>
      <c r="O234" s="1"/>
      <c r="P234" s="1"/>
      <c r="R234" s="22"/>
      <c r="S234" s="22"/>
      <c r="T234" s="22"/>
    </row>
    <row r="235" spans="1:20" s="492" customFormat="1" ht="16.5" customHeight="1" x14ac:dyDescent="0.3">
      <c r="A235" s="483">
        <v>1058</v>
      </c>
      <c r="B235" s="483" t="s">
        <v>1692</v>
      </c>
      <c r="D235" s="101"/>
      <c r="E235" s="101"/>
      <c r="F235" s="595" t="s">
        <v>1689</v>
      </c>
      <c r="I235" s="1162"/>
      <c r="J235" s="246"/>
      <c r="K235" s="244">
        <v>0</v>
      </c>
      <c r="L235" s="244"/>
      <c r="M235" s="244">
        <v>0</v>
      </c>
      <c r="N235" s="1"/>
      <c r="O235" s="599" t="s">
        <v>1693</v>
      </c>
      <c r="P235" s="1"/>
      <c r="R235" s="22"/>
      <c r="S235" s="22"/>
      <c r="T235" s="22"/>
    </row>
    <row r="236" spans="1:20" s="3" customFormat="1" ht="16.5" customHeight="1" x14ac:dyDescent="0.3">
      <c r="A236" s="238"/>
      <c r="B236" s="238"/>
      <c r="D236" s="101"/>
      <c r="E236" s="101"/>
      <c r="F236" s="559" t="s">
        <v>427</v>
      </c>
      <c r="G236" s="478"/>
      <c r="H236" s="478"/>
      <c r="I236" s="531"/>
      <c r="J236" s="531"/>
      <c r="K236" s="1223">
        <v>0</v>
      </c>
      <c r="L236" s="1223"/>
      <c r="M236" s="1223">
        <v>0</v>
      </c>
      <c r="N236" s="1"/>
      <c r="O236" s="1"/>
      <c r="P236" s="1"/>
      <c r="R236" s="22"/>
      <c r="S236" s="22"/>
      <c r="T236" s="22"/>
    </row>
    <row r="237" spans="1:20" s="3" customFormat="1" ht="16.5" customHeight="1" x14ac:dyDescent="0.3">
      <c r="A237" s="238"/>
      <c r="B237" s="238"/>
      <c r="D237" s="101"/>
      <c r="E237" s="101"/>
      <c r="F237" s="566" t="s">
        <v>416</v>
      </c>
      <c r="K237" s="287">
        <f>SUM(K230:K236)</f>
        <v>20939</v>
      </c>
      <c r="L237" s="19"/>
      <c r="M237" s="287">
        <f>SUM(M230:M236)</f>
        <v>21393</v>
      </c>
      <c r="N237" s="1"/>
      <c r="O237" s="1"/>
      <c r="P237" s="1"/>
      <c r="R237" s="22"/>
      <c r="S237" s="22"/>
      <c r="T237" s="22"/>
    </row>
    <row r="238" spans="1:20" s="492" customFormat="1" ht="9.75" customHeight="1" thickBot="1" x14ac:dyDescent="0.35">
      <c r="A238" s="483"/>
      <c r="B238" s="483"/>
      <c r="D238" s="101"/>
      <c r="E238" s="101"/>
      <c r="F238" s="22"/>
      <c r="G238" s="101"/>
      <c r="H238" s="739"/>
      <c r="K238" s="19"/>
      <c r="L238" s="19"/>
      <c r="M238" s="19"/>
      <c r="N238" s="1"/>
      <c r="O238" s="1"/>
      <c r="P238" s="1"/>
      <c r="R238" s="22"/>
      <c r="S238" s="22"/>
      <c r="T238" s="22"/>
    </row>
    <row r="239" spans="1:20" s="492" customFormat="1" ht="16.5" customHeight="1" x14ac:dyDescent="0.3">
      <c r="A239" s="483"/>
      <c r="B239" s="483"/>
      <c r="D239" s="101"/>
      <c r="E239" s="101"/>
      <c r="F239" s="1196" t="s">
        <v>1172</v>
      </c>
      <c r="G239" s="1197"/>
      <c r="H239" s="1197"/>
      <c r="I239" s="1197"/>
      <c r="J239" s="1197"/>
      <c r="K239" s="1197"/>
      <c r="L239" s="1197"/>
      <c r="M239" s="1198"/>
      <c r="N239" s="1"/>
      <c r="O239" s="1"/>
      <c r="P239" s="1"/>
      <c r="R239" s="22"/>
      <c r="S239" s="22"/>
      <c r="T239" s="22"/>
    </row>
    <row r="240" spans="1:20" s="492" customFormat="1" ht="7.5" customHeight="1" x14ac:dyDescent="0.3">
      <c r="A240" s="483"/>
      <c r="B240" s="483"/>
      <c r="D240" s="101"/>
      <c r="E240" s="101"/>
      <c r="F240" s="1175"/>
      <c r="G240" s="1192"/>
      <c r="H240" s="1192"/>
      <c r="I240" s="1192"/>
      <c r="J240" s="1192"/>
      <c r="K240" s="1192"/>
      <c r="L240" s="1192"/>
      <c r="M240" s="1199"/>
      <c r="N240" s="1"/>
      <c r="O240" s="1"/>
      <c r="P240" s="1"/>
      <c r="R240" s="22"/>
      <c r="S240" s="22"/>
      <c r="T240" s="22"/>
    </row>
    <row r="241" spans="1:20" s="492" customFormat="1" ht="16.5" customHeight="1" x14ac:dyDescent="0.3">
      <c r="A241" s="483"/>
      <c r="B241" s="483"/>
      <c r="D241" s="101"/>
      <c r="E241" s="101"/>
      <c r="F241" s="1175" t="s">
        <v>1176</v>
      </c>
      <c r="G241" s="1192"/>
      <c r="H241" s="1192"/>
      <c r="I241" s="1192"/>
      <c r="J241" s="1192"/>
      <c r="K241" s="1192"/>
      <c r="L241" s="1192"/>
      <c r="M241" s="1199"/>
      <c r="N241" s="1"/>
      <c r="O241" s="1"/>
      <c r="P241" s="1"/>
      <c r="R241" s="22"/>
      <c r="S241" s="22"/>
      <c r="T241" s="22"/>
    </row>
    <row r="242" spans="1:20" s="492" customFormat="1" ht="30.75" customHeight="1" x14ac:dyDescent="0.3">
      <c r="A242" s="483"/>
      <c r="B242" s="483"/>
      <c r="D242" s="101"/>
      <c r="E242" s="101"/>
      <c r="F242" s="2078" t="s">
        <v>1239</v>
      </c>
      <c r="G242" s="2079"/>
      <c r="H242" s="2079"/>
      <c r="I242" s="2079"/>
      <c r="J242" s="2079"/>
      <c r="K242" s="2079"/>
      <c r="L242" s="2079"/>
      <c r="M242" s="2080"/>
      <c r="O242" s="600"/>
      <c r="P242" s="1"/>
      <c r="R242" s="22"/>
      <c r="S242" s="22"/>
      <c r="T242" s="22"/>
    </row>
    <row r="243" spans="1:20" s="492" customFormat="1" ht="48.75" customHeight="1" thickBot="1" x14ac:dyDescent="0.35">
      <c r="A243" s="483"/>
      <c r="B243" s="483"/>
      <c r="D243" s="101"/>
      <c r="E243" s="101"/>
      <c r="F243" s="2085" t="s">
        <v>1922</v>
      </c>
      <c r="G243" s="2086"/>
      <c r="H243" s="2086"/>
      <c r="I243" s="2086"/>
      <c r="J243" s="2086"/>
      <c r="K243" s="2086"/>
      <c r="L243" s="2086"/>
      <c r="M243" s="2087"/>
      <c r="N243" s="596"/>
      <c r="O243" s="596"/>
      <c r="P243" s="1"/>
      <c r="R243" s="22"/>
      <c r="S243" s="22"/>
      <c r="T243" s="22"/>
    </row>
    <row r="244" spans="1:20" s="3" customFormat="1" x14ac:dyDescent="0.3">
      <c r="A244" s="238"/>
      <c r="B244" s="238"/>
      <c r="D244" s="101"/>
      <c r="E244" s="101"/>
      <c r="F244" s="22"/>
      <c r="G244" s="101"/>
      <c r="H244" s="547"/>
      <c r="K244" s="24"/>
      <c r="L244" s="24"/>
      <c r="M244" s="24"/>
      <c r="N244" s="1"/>
      <c r="O244" s="1"/>
      <c r="P244" s="1"/>
      <c r="R244" s="22"/>
      <c r="S244" s="22"/>
      <c r="T244" s="22"/>
    </row>
    <row r="245" spans="1:20" s="3" customFormat="1" ht="16.5" customHeight="1" x14ac:dyDescent="0.3">
      <c r="A245" s="238"/>
      <c r="B245" s="238"/>
      <c r="D245" s="57" t="s">
        <v>298</v>
      </c>
      <c r="E245" s="57">
        <f>E229+0.1</f>
        <v>3.3000000000000003</v>
      </c>
      <c r="F245" s="1555" t="s">
        <v>759</v>
      </c>
      <c r="G245" s="71"/>
      <c r="K245" s="244"/>
      <c r="L245" s="244"/>
      <c r="M245" s="244"/>
      <c r="N245" s="1"/>
      <c r="O245" s="1"/>
      <c r="P245" s="464"/>
      <c r="R245" s="22"/>
      <c r="S245" s="22"/>
      <c r="T245" s="22"/>
    </row>
    <row r="246" spans="1:20" s="3" customFormat="1" ht="16.5" customHeight="1" x14ac:dyDescent="0.3">
      <c r="A246" s="238"/>
      <c r="B246" s="238"/>
      <c r="D246" s="1555"/>
      <c r="E246" s="1555"/>
      <c r="F246" s="595" t="s">
        <v>363</v>
      </c>
      <c r="K246" s="244">
        <f>500-283</f>
        <v>217</v>
      </c>
      <c r="L246" s="244"/>
      <c r="M246" s="244">
        <v>900</v>
      </c>
      <c r="N246" s="1"/>
      <c r="O246" s="1"/>
      <c r="P246" s="1"/>
      <c r="R246" s="22"/>
      <c r="S246" s="22"/>
      <c r="T246" s="22"/>
    </row>
    <row r="247" spans="1:20" s="3" customFormat="1" ht="16.5" customHeight="1" x14ac:dyDescent="0.3">
      <c r="A247" s="238"/>
      <c r="B247" s="238"/>
      <c r="D247" s="101"/>
      <c r="E247" s="101"/>
      <c r="F247" s="595" t="s">
        <v>592</v>
      </c>
      <c r="I247" s="4"/>
      <c r="J247" s="4"/>
      <c r="K247" s="244">
        <f>1250-500</f>
        <v>750</v>
      </c>
      <c r="L247" s="244"/>
      <c r="M247" s="244">
        <f>3190-650</f>
        <v>2540</v>
      </c>
      <c r="N247" s="1"/>
      <c r="O247" s="1"/>
      <c r="P247" s="1"/>
      <c r="R247" s="22"/>
      <c r="S247" s="22"/>
      <c r="T247" s="22"/>
    </row>
    <row r="248" spans="1:20" s="3" customFormat="1" ht="16.5" customHeight="1" x14ac:dyDescent="0.3">
      <c r="A248" s="238"/>
      <c r="B248" s="238"/>
      <c r="D248" s="1162"/>
      <c r="E248" s="1162"/>
      <c r="F248" s="566" t="s">
        <v>760</v>
      </c>
      <c r="I248" s="22"/>
      <c r="J248" s="22"/>
      <c r="K248" s="1046">
        <f>SUM(K246:K247)</f>
        <v>967</v>
      </c>
      <c r="L248" s="19"/>
      <c r="M248" s="1046">
        <f>SUM(M246:M247)</f>
        <v>3440</v>
      </c>
      <c r="N248" s="1"/>
      <c r="O248" s="1"/>
      <c r="P248" s="1"/>
      <c r="R248" s="22"/>
      <c r="S248" s="22"/>
      <c r="T248" s="22"/>
    </row>
    <row r="249" spans="1:20" s="492" customFormat="1" ht="6.75" customHeight="1" thickBot="1" x14ac:dyDescent="0.35">
      <c r="A249" s="483"/>
      <c r="B249" s="483"/>
      <c r="D249" s="1162"/>
      <c r="E249" s="1162"/>
      <c r="G249" s="36"/>
      <c r="H249" s="566"/>
      <c r="I249" s="22"/>
      <c r="J249" s="22"/>
      <c r="K249" s="19"/>
      <c r="L249" s="19"/>
      <c r="M249" s="19"/>
      <c r="N249" s="1"/>
      <c r="O249" s="1"/>
      <c r="P249" s="1"/>
      <c r="R249" s="22"/>
      <c r="S249" s="22"/>
      <c r="T249" s="22"/>
    </row>
    <row r="250" spans="1:20" s="492" customFormat="1" ht="16.5" customHeight="1" x14ac:dyDescent="0.3">
      <c r="A250" s="483"/>
      <c r="B250" s="483"/>
      <c r="D250" s="1162"/>
      <c r="E250" s="1162"/>
      <c r="F250" s="1174" t="s">
        <v>1172</v>
      </c>
      <c r="G250" s="1200"/>
      <c r="H250" s="1200"/>
      <c r="I250" s="1200"/>
      <c r="J250" s="1200"/>
      <c r="K250" s="1200"/>
      <c r="L250" s="1200"/>
      <c r="M250" s="1201"/>
      <c r="N250" s="1"/>
      <c r="O250" s="1"/>
      <c r="P250" s="464"/>
      <c r="R250" s="22"/>
      <c r="S250" s="22"/>
      <c r="T250" s="22"/>
    </row>
    <row r="251" spans="1:20" s="492" customFormat="1" ht="9" customHeight="1" x14ac:dyDescent="0.3">
      <c r="A251" s="483"/>
      <c r="B251" s="483"/>
      <c r="D251" s="1162"/>
      <c r="E251" s="1162"/>
      <c r="F251" s="1175"/>
      <c r="G251" s="1192"/>
      <c r="H251" s="1192"/>
      <c r="I251" s="1192"/>
      <c r="J251" s="1192"/>
      <c r="K251" s="1192"/>
      <c r="L251" s="1192"/>
      <c r="M251" s="1199"/>
      <c r="N251" s="1"/>
      <c r="O251" s="1"/>
      <c r="P251" s="464"/>
      <c r="R251" s="22"/>
      <c r="S251" s="22"/>
      <c r="T251" s="22"/>
    </row>
    <row r="252" spans="1:20" s="492" customFormat="1" ht="16.5" customHeight="1" x14ac:dyDescent="0.3">
      <c r="A252" s="483"/>
      <c r="B252" s="483"/>
      <c r="D252" s="1162"/>
      <c r="E252" s="1162"/>
      <c r="F252" s="1175" t="s">
        <v>1177</v>
      </c>
      <c r="G252" s="1192"/>
      <c r="H252" s="1192"/>
      <c r="I252" s="1192"/>
      <c r="J252" s="1192"/>
      <c r="K252" s="1192"/>
      <c r="L252" s="1192"/>
      <c r="M252" s="1199"/>
      <c r="N252" s="1"/>
      <c r="O252" s="1"/>
      <c r="P252" s="464"/>
      <c r="R252" s="22"/>
      <c r="S252" s="22"/>
      <c r="T252" s="22"/>
    </row>
    <row r="253" spans="1:20" s="492" customFormat="1" ht="31.5" customHeight="1" thickBot="1" x14ac:dyDescent="0.35">
      <c r="A253" s="483"/>
      <c r="B253" s="483"/>
      <c r="C253" s="1880"/>
      <c r="D253" s="1162"/>
      <c r="E253" s="1162"/>
      <c r="F253" s="2085" t="str">
        <f>"Expenses are recognised when Council has determined there to be an increase in the credit risk of a financial asset since initial recognition. Council's policy and events giving rise to impairment losses are disclosed in note "&amp;E409&amp;"."</f>
        <v>Expenses are recognised when Council has determined there to be an increase in the credit risk of a financial asset since initial recognition. Council's policy and events giving rise to impairment losses are disclosed in note 4.2.</v>
      </c>
      <c r="G253" s="2086"/>
      <c r="H253" s="2086"/>
      <c r="I253" s="2086"/>
      <c r="J253" s="2086"/>
      <c r="K253" s="2086"/>
      <c r="L253" s="2086"/>
      <c r="M253" s="2087"/>
      <c r="O253" s="600" t="s">
        <v>1913</v>
      </c>
      <c r="P253" s="464"/>
      <c r="R253" s="22"/>
      <c r="S253" s="22"/>
      <c r="T253" s="22"/>
    </row>
    <row r="254" spans="1:20" s="3" customFormat="1" ht="9" customHeight="1" x14ac:dyDescent="0.3">
      <c r="A254" s="233"/>
      <c r="B254" s="238"/>
      <c r="D254" s="1162"/>
      <c r="E254" s="1162"/>
      <c r="F254" s="492"/>
      <c r="G254" s="36"/>
      <c r="H254" s="547"/>
      <c r="I254" s="22"/>
      <c r="J254" s="22"/>
      <c r="K254" s="24"/>
      <c r="L254" s="24"/>
      <c r="M254" s="24"/>
      <c r="N254" s="1"/>
      <c r="O254" s="1"/>
      <c r="P254" s="1"/>
      <c r="R254" s="22"/>
      <c r="S254" s="22"/>
      <c r="T254" s="22"/>
    </row>
    <row r="255" spans="1:20" s="3" customFormat="1" ht="16.5" customHeight="1" x14ac:dyDescent="0.3">
      <c r="A255" s="233">
        <v>116</v>
      </c>
      <c r="B255" s="238">
        <v>48</v>
      </c>
      <c r="C255" s="51"/>
      <c r="D255" s="57" t="s">
        <v>298</v>
      </c>
      <c r="E255" s="57">
        <f>E245+0.1</f>
        <v>3.4000000000000004</v>
      </c>
      <c r="F255" s="1555" t="s">
        <v>80</v>
      </c>
      <c r="I255" s="78"/>
      <c r="J255" s="78"/>
      <c r="K255" s="168"/>
      <c r="L255" s="168"/>
      <c r="M255" s="168"/>
      <c r="N255" s="1"/>
      <c r="O255" s="1"/>
      <c r="P255" s="1"/>
      <c r="R255" s="22"/>
      <c r="S255" s="22"/>
      <c r="T255" s="22"/>
    </row>
    <row r="256" spans="1:20" s="3" customFormat="1" ht="16.5" customHeight="1" x14ac:dyDescent="0.3">
      <c r="A256" s="233"/>
      <c r="B256" s="233"/>
      <c r="C256" s="51"/>
      <c r="D256" s="1480"/>
      <c r="E256" s="1480"/>
      <c r="F256" s="1147" t="s">
        <v>471</v>
      </c>
      <c r="I256" s="78"/>
      <c r="J256" s="78"/>
      <c r="K256" s="168"/>
      <c r="L256" s="168"/>
      <c r="M256" s="168"/>
      <c r="N256" s="1"/>
      <c r="O256" s="1"/>
      <c r="P256" s="1"/>
      <c r="R256" s="22"/>
      <c r="S256" s="22"/>
      <c r="T256" s="22"/>
    </row>
    <row r="257" spans="1:20" s="3" customFormat="1" ht="16.5" customHeight="1" x14ac:dyDescent="0.3">
      <c r="A257" s="233"/>
      <c r="B257" s="233"/>
      <c r="C257" s="51"/>
      <c r="D257" s="208"/>
      <c r="E257" s="1480"/>
      <c r="F257" s="561" t="s">
        <v>210</v>
      </c>
      <c r="I257" s="51"/>
      <c r="J257" s="51"/>
      <c r="K257" s="249">
        <f>-'Note 6 (cont) '!I14</f>
        <v>296</v>
      </c>
      <c r="L257" s="249"/>
      <c r="M257" s="249">
        <f>-'Note 6 (cont) '!I65</f>
        <v>289</v>
      </c>
      <c r="N257" s="1"/>
      <c r="O257" s="1"/>
      <c r="P257" s="464"/>
      <c r="R257" s="22"/>
      <c r="S257" s="22"/>
      <c r="T257" s="22"/>
    </row>
    <row r="258" spans="1:20" s="3" customFormat="1" ht="16.5" customHeight="1" x14ac:dyDescent="0.3">
      <c r="A258" s="233"/>
      <c r="B258" s="233"/>
      <c r="C258" s="51"/>
      <c r="D258" s="208"/>
      <c r="E258" s="1480"/>
      <c r="F258" s="561" t="s">
        <v>98</v>
      </c>
      <c r="I258" s="51"/>
      <c r="J258" s="51"/>
      <c r="K258" s="249"/>
      <c r="L258" s="249"/>
      <c r="M258" s="249"/>
      <c r="N258" s="1"/>
      <c r="O258" s="1"/>
      <c r="P258" s="1"/>
      <c r="R258" s="22"/>
      <c r="S258" s="22"/>
      <c r="T258" s="22"/>
    </row>
    <row r="259" spans="1:20" s="3" customFormat="1" ht="16.5" customHeight="1" x14ac:dyDescent="0.3">
      <c r="A259" s="233"/>
      <c r="B259" s="233"/>
      <c r="C259" s="51"/>
      <c r="D259" s="208"/>
      <c r="E259" s="1480"/>
      <c r="F259" s="213" t="s">
        <v>98</v>
      </c>
      <c r="I259" s="51"/>
      <c r="J259" s="51"/>
      <c r="K259" s="244">
        <f>-'Note 6 (cont) '!I16</f>
        <v>1673</v>
      </c>
      <c r="L259" s="244"/>
      <c r="M259" s="244">
        <f>-'Note 6 (cont) '!I68</f>
        <v>1639</v>
      </c>
      <c r="N259" s="1"/>
      <c r="O259" s="1"/>
      <c r="P259" s="1"/>
      <c r="R259" s="22"/>
      <c r="S259" s="22"/>
      <c r="T259" s="22"/>
    </row>
    <row r="260" spans="1:20" s="3" customFormat="1" ht="16.5" customHeight="1" x14ac:dyDescent="0.3">
      <c r="A260" s="233"/>
      <c r="B260" s="233"/>
      <c r="C260" s="51"/>
      <c r="D260" s="208"/>
      <c r="E260" s="1480"/>
      <c r="F260" s="213" t="s">
        <v>553</v>
      </c>
      <c r="I260" s="51"/>
      <c r="J260" s="51"/>
      <c r="K260" s="244">
        <f>-'Note 6 (cont) '!I17</f>
        <v>195</v>
      </c>
      <c r="L260" s="244"/>
      <c r="M260" s="244">
        <f>-'Note 6 (cont) '!I69</f>
        <v>193</v>
      </c>
      <c r="N260" s="1"/>
      <c r="O260" s="1"/>
      <c r="P260" s="1"/>
      <c r="R260" s="22"/>
      <c r="S260" s="22"/>
      <c r="T260" s="22"/>
    </row>
    <row r="261" spans="1:20" s="3" customFormat="1" ht="16.5" customHeight="1" x14ac:dyDescent="0.3">
      <c r="A261" s="233"/>
      <c r="B261" s="233"/>
      <c r="C261" s="51"/>
      <c r="D261" s="208"/>
      <c r="E261" s="1579"/>
      <c r="F261" s="213" t="s">
        <v>267</v>
      </c>
      <c r="I261" s="51"/>
      <c r="J261" s="51"/>
      <c r="K261" s="244">
        <f>'Note 6 (cont) '!I18</f>
        <v>0</v>
      </c>
      <c r="L261" s="244"/>
      <c r="M261" s="244">
        <f>'Note 6 (cont) '!I70</f>
        <v>0</v>
      </c>
      <c r="N261" s="1"/>
      <c r="O261" s="1"/>
      <c r="P261" s="1"/>
      <c r="R261" s="22"/>
      <c r="S261" s="22"/>
      <c r="T261" s="22"/>
    </row>
    <row r="262" spans="1:20" s="3" customFormat="1" ht="16.5" customHeight="1" x14ac:dyDescent="0.3">
      <c r="A262" s="233"/>
      <c r="B262" s="233"/>
      <c r="C262" s="51"/>
      <c r="D262" s="208"/>
      <c r="E262" s="1579"/>
      <c r="F262" s="213" t="s">
        <v>472</v>
      </c>
      <c r="I262" s="51"/>
      <c r="J262" s="51"/>
      <c r="K262" s="244">
        <f>-'Note 6 (cont) '!I19</f>
        <v>141</v>
      </c>
      <c r="L262" s="244"/>
      <c r="M262" s="244">
        <f>-'Note 6 (cont) '!I71</f>
        <v>137</v>
      </c>
      <c r="N262" s="1"/>
      <c r="O262" s="1"/>
      <c r="P262" s="1"/>
      <c r="R262" s="22"/>
      <c r="S262" s="22"/>
      <c r="T262" s="22"/>
    </row>
    <row r="263" spans="1:20" s="3" customFormat="1" ht="16.5" customHeight="1" x14ac:dyDescent="0.3">
      <c r="A263" s="233"/>
      <c r="B263" s="233"/>
      <c r="C263" s="51"/>
      <c r="D263" s="208"/>
      <c r="E263" s="1579"/>
      <c r="F263" s="1148" t="s">
        <v>128</v>
      </c>
      <c r="I263" s="51"/>
      <c r="J263" s="51"/>
      <c r="K263" s="244"/>
      <c r="L263" s="244"/>
      <c r="M263" s="244"/>
      <c r="N263" s="1"/>
      <c r="O263" s="1"/>
      <c r="P263" s="1"/>
      <c r="R263" s="22"/>
      <c r="S263" s="22"/>
      <c r="T263" s="22"/>
    </row>
    <row r="264" spans="1:20" s="3" customFormat="1" ht="16.5" customHeight="1" x14ac:dyDescent="0.3">
      <c r="A264" s="233"/>
      <c r="B264" s="233"/>
      <c r="C264" s="51"/>
      <c r="D264" s="208"/>
      <c r="E264" s="1579"/>
      <c r="F264" s="213" t="s">
        <v>554</v>
      </c>
      <c r="I264" s="51"/>
      <c r="J264" s="51"/>
      <c r="K264" s="244">
        <f>-'Note 6 (cont) '!I24</f>
        <v>2194</v>
      </c>
      <c r="L264" s="244"/>
      <c r="M264" s="244">
        <f>-'Note 6 (cont) '!I76</f>
        <v>2129</v>
      </c>
      <c r="N264" s="1"/>
      <c r="O264" s="1"/>
      <c r="P264" s="1"/>
      <c r="R264" s="22"/>
      <c r="S264" s="22"/>
      <c r="T264" s="22"/>
    </row>
    <row r="265" spans="1:20" s="3" customFormat="1" ht="16.5" customHeight="1" x14ac:dyDescent="0.3">
      <c r="A265" s="233"/>
      <c r="B265" s="233"/>
      <c r="C265" s="51"/>
      <c r="D265" s="208"/>
      <c r="E265" s="1579"/>
      <c r="F265" s="213" t="s">
        <v>556</v>
      </c>
      <c r="I265" s="51"/>
      <c r="J265" s="51"/>
      <c r="K265" s="244">
        <f>-'Note 6 (cont) '!I25</f>
        <v>1712</v>
      </c>
      <c r="L265" s="244"/>
      <c r="M265" s="244">
        <f>-'Note 6 (cont) '!I77</f>
        <v>1669</v>
      </c>
      <c r="N265" s="1"/>
      <c r="O265" s="1"/>
      <c r="P265" s="1"/>
      <c r="R265" s="22"/>
      <c r="S265" s="22"/>
      <c r="T265" s="22"/>
    </row>
    <row r="266" spans="1:20" s="3" customFormat="1" ht="16.5" customHeight="1" x14ac:dyDescent="0.3">
      <c r="A266" s="233"/>
      <c r="B266" s="233"/>
      <c r="C266" s="51"/>
      <c r="D266" s="208"/>
      <c r="E266" s="1579"/>
      <c r="F266" s="213" t="s">
        <v>555</v>
      </c>
      <c r="I266" s="51"/>
      <c r="J266" s="51"/>
      <c r="K266" s="244">
        <f>-'Note 6 (cont) '!I26</f>
        <v>305</v>
      </c>
      <c r="L266" s="244"/>
      <c r="M266" s="244">
        <f>-'Note 6 (cont) '!I78</f>
        <v>297</v>
      </c>
      <c r="N266" s="1"/>
      <c r="O266" s="1"/>
      <c r="P266" s="1"/>
      <c r="R266" s="22"/>
      <c r="S266" s="22"/>
      <c r="T266" s="22"/>
    </row>
    <row r="267" spans="1:20" s="3" customFormat="1" ht="16.5" customHeight="1" x14ac:dyDescent="0.3">
      <c r="A267" s="233"/>
      <c r="B267" s="233"/>
      <c r="C267" s="51"/>
      <c r="D267" s="208"/>
      <c r="E267" s="1579"/>
      <c r="F267" s="213" t="s">
        <v>392</v>
      </c>
      <c r="I267" s="51"/>
      <c r="J267" s="51"/>
      <c r="K267" s="244">
        <f>'Note 6 (cont) '!I27</f>
        <v>0</v>
      </c>
      <c r="L267" s="244"/>
      <c r="M267" s="244">
        <f>'Note 6 (cont) '!I79</f>
        <v>0</v>
      </c>
      <c r="N267" s="1"/>
      <c r="O267" s="1"/>
      <c r="P267" s="1"/>
      <c r="R267" s="22"/>
      <c r="S267" s="22"/>
      <c r="T267" s="22"/>
    </row>
    <row r="268" spans="1:20" s="3" customFormat="1" ht="16.5" customHeight="1" x14ac:dyDescent="0.3">
      <c r="A268" s="233"/>
      <c r="B268" s="233"/>
      <c r="C268" s="51"/>
      <c r="D268" s="208"/>
      <c r="E268" s="1579"/>
      <c r="F268" s="213" t="s">
        <v>391</v>
      </c>
      <c r="I268" s="51"/>
      <c r="J268" s="51"/>
      <c r="K268" s="244">
        <f>-'Note 6 (cont) '!I28</f>
        <v>11</v>
      </c>
      <c r="L268" s="244"/>
      <c r="M268" s="244">
        <f>-'Note 6 (cont) '!I80</f>
        <v>11</v>
      </c>
      <c r="N268" s="1"/>
      <c r="O268" s="1"/>
      <c r="P268" s="1"/>
      <c r="R268" s="22"/>
      <c r="S268" s="22"/>
      <c r="T268" s="22"/>
    </row>
    <row r="269" spans="1:20" s="3" customFormat="1" ht="16.5" customHeight="1" x14ac:dyDescent="0.3">
      <c r="A269" s="233"/>
      <c r="B269" s="233"/>
      <c r="C269" s="51"/>
      <c r="D269" s="208"/>
      <c r="E269" s="1579"/>
      <c r="F269" s="1148" t="s">
        <v>99</v>
      </c>
      <c r="I269" s="51"/>
      <c r="J269" s="51"/>
      <c r="K269" s="244"/>
      <c r="L269" s="244"/>
      <c r="M269" s="244"/>
      <c r="N269" s="1"/>
      <c r="O269" s="1"/>
      <c r="P269" s="1"/>
      <c r="R269" s="22"/>
      <c r="S269" s="22"/>
      <c r="T269" s="22"/>
    </row>
    <row r="270" spans="1:20" s="3" customFormat="1" ht="16.5" customHeight="1" x14ac:dyDescent="0.3">
      <c r="A270" s="233"/>
      <c r="B270" s="233"/>
      <c r="C270" s="51"/>
      <c r="D270" s="208"/>
      <c r="E270" s="1579"/>
      <c r="F270" s="213" t="s">
        <v>274</v>
      </c>
      <c r="I270" s="51"/>
      <c r="J270" s="51"/>
      <c r="K270" s="244">
        <f>-'Note 6 (cont) '!I32</f>
        <v>6900</v>
      </c>
      <c r="L270" s="244"/>
      <c r="M270" s="244">
        <f>-'Note 6 (cont) '!I84</f>
        <v>6728</v>
      </c>
      <c r="N270" s="1"/>
      <c r="O270" s="1"/>
      <c r="P270" s="1"/>
      <c r="R270" s="22"/>
      <c r="S270" s="22"/>
      <c r="T270" s="22"/>
    </row>
    <row r="271" spans="1:20" s="3" customFormat="1" ht="16.5" customHeight="1" x14ac:dyDescent="0.3">
      <c r="A271" s="233"/>
      <c r="B271" s="233"/>
      <c r="C271" s="51"/>
      <c r="D271" s="208"/>
      <c r="E271" s="1579"/>
      <c r="F271" s="213" t="s">
        <v>636</v>
      </c>
      <c r="I271" s="51"/>
      <c r="J271" s="51"/>
      <c r="K271" s="244">
        <f>-'Note 6 (cont) '!I33</f>
        <v>250</v>
      </c>
      <c r="L271" s="244"/>
      <c r="M271" s="244">
        <f>-'Note 6 (cont) '!I85</f>
        <v>244</v>
      </c>
      <c r="N271" s="1"/>
      <c r="O271" s="1"/>
      <c r="P271" s="1"/>
      <c r="R271" s="22"/>
      <c r="S271" s="22"/>
      <c r="T271" s="22"/>
    </row>
    <row r="272" spans="1:20" s="3" customFormat="1" ht="16.5" customHeight="1" x14ac:dyDescent="0.3">
      <c r="A272" s="233"/>
      <c r="B272" s="233"/>
      <c r="C272" s="51"/>
      <c r="D272" s="208"/>
      <c r="E272" s="1579"/>
      <c r="F272" s="213" t="s">
        <v>613</v>
      </c>
      <c r="I272" s="51"/>
      <c r="J272" s="51"/>
      <c r="K272" s="244">
        <f>-'Note 6 (cont) '!I34</f>
        <v>850</v>
      </c>
      <c r="L272" s="244"/>
      <c r="M272" s="244">
        <f>-'Note 6 (cont) '!I86</f>
        <v>829</v>
      </c>
      <c r="N272" s="324"/>
      <c r="O272" s="324"/>
      <c r="P272" s="1"/>
      <c r="R272" s="22"/>
      <c r="S272" s="22"/>
      <c r="T272" s="22"/>
    </row>
    <row r="273" spans="1:20" s="3" customFormat="1" ht="16.5" customHeight="1" x14ac:dyDescent="0.3">
      <c r="A273" s="233"/>
      <c r="B273" s="233"/>
      <c r="C273" s="51"/>
      <c r="D273" s="208"/>
      <c r="E273" s="1579"/>
      <c r="F273" s="213" t="s">
        <v>365</v>
      </c>
      <c r="I273" s="51"/>
      <c r="J273" s="51"/>
      <c r="K273" s="244">
        <f>-'Note 6 (cont) '!I35</f>
        <v>660</v>
      </c>
      <c r="L273" s="244"/>
      <c r="M273" s="244">
        <f>-'Note 6 (cont) '!I87</f>
        <v>644</v>
      </c>
      <c r="N273" s="324"/>
      <c r="O273" s="324"/>
      <c r="P273" s="1"/>
      <c r="R273" s="22"/>
      <c r="S273" s="22"/>
      <c r="T273" s="22"/>
    </row>
    <row r="274" spans="1:20" s="3" customFormat="1" ht="16.5" customHeight="1" x14ac:dyDescent="0.3">
      <c r="A274" s="233"/>
      <c r="B274" s="233"/>
      <c r="C274" s="51"/>
      <c r="D274" s="208"/>
      <c r="E274" s="1579"/>
      <c r="F274" s="214" t="s">
        <v>614</v>
      </c>
      <c r="I274" s="1"/>
      <c r="J274" s="1"/>
      <c r="K274" s="244">
        <f>'Note 6 (cont) '!I36</f>
        <v>0</v>
      </c>
      <c r="L274" s="320"/>
      <c r="M274" s="244">
        <f>'Note 6 (cont) '!I88</f>
        <v>0</v>
      </c>
      <c r="N274" s="324"/>
      <c r="O274" s="324"/>
      <c r="P274" s="1"/>
      <c r="R274" s="22"/>
      <c r="S274" s="22"/>
      <c r="T274" s="22"/>
    </row>
    <row r="275" spans="1:20" s="3" customFormat="1" ht="16.5" customHeight="1" x14ac:dyDescent="0.3">
      <c r="A275" s="233"/>
      <c r="B275" s="233"/>
      <c r="C275" s="51"/>
      <c r="D275" s="208"/>
      <c r="E275" s="1579"/>
      <c r="F275" s="214" t="s">
        <v>597</v>
      </c>
      <c r="I275" s="1"/>
      <c r="J275" s="1"/>
      <c r="K275" s="244">
        <f>'Note 6 (cont) '!I37</f>
        <v>0</v>
      </c>
      <c r="L275" s="320"/>
      <c r="M275" s="244">
        <f>'Note 6 (cont) '!I89</f>
        <v>0</v>
      </c>
      <c r="N275" s="324"/>
      <c r="O275" s="324"/>
      <c r="P275" s="1"/>
      <c r="R275" s="22"/>
      <c r="S275" s="22"/>
      <c r="T275" s="22"/>
    </row>
    <row r="276" spans="1:20" s="3" customFormat="1" ht="16.5" customHeight="1" x14ac:dyDescent="0.3">
      <c r="A276" s="233"/>
      <c r="B276" s="233"/>
      <c r="C276" s="51"/>
      <c r="D276" s="208"/>
      <c r="E276" s="1579"/>
      <c r="F276" s="214" t="s">
        <v>393</v>
      </c>
      <c r="I276" s="51"/>
      <c r="J276" s="51"/>
      <c r="K276" s="244">
        <f>'Note 6 (cont) '!I38</f>
        <v>0</v>
      </c>
      <c r="L276" s="244"/>
      <c r="M276" s="244">
        <f>'Note 6 (cont) '!I91</f>
        <v>0</v>
      </c>
      <c r="N276" s="324"/>
      <c r="O276" s="324"/>
      <c r="P276" s="1"/>
      <c r="R276" s="22"/>
      <c r="S276" s="22"/>
      <c r="T276" s="22"/>
    </row>
    <row r="277" spans="1:20" s="3" customFormat="1" ht="16.5" customHeight="1" x14ac:dyDescent="0.3">
      <c r="A277" s="233"/>
      <c r="B277" s="233"/>
      <c r="C277" s="51"/>
      <c r="D277" s="208"/>
      <c r="E277" s="1579"/>
      <c r="F277" s="1202" t="s">
        <v>491</v>
      </c>
      <c r="G277" s="478"/>
      <c r="H277" s="478"/>
      <c r="I277" s="531"/>
      <c r="J277" s="531"/>
      <c r="K277" s="1223">
        <f>'Note 6 (cont) '!I39</f>
        <v>0</v>
      </c>
      <c r="L277" s="1223"/>
      <c r="M277" s="1223">
        <f>'Note 6 (cont) '!I92</f>
        <v>0</v>
      </c>
      <c r="N277" s="324"/>
      <c r="O277" s="324"/>
      <c r="P277" s="1"/>
      <c r="R277" s="22"/>
      <c r="S277" s="22"/>
      <c r="T277" s="22"/>
    </row>
    <row r="278" spans="1:20" s="492" customFormat="1" ht="6.75" customHeight="1" x14ac:dyDescent="0.3">
      <c r="A278" s="502"/>
      <c r="B278" s="502"/>
      <c r="C278" s="846"/>
      <c r="D278" s="208"/>
      <c r="E278" s="1579"/>
      <c r="F278" s="846"/>
      <c r="G278" s="841"/>
      <c r="H278" s="739"/>
      <c r="I278" s="846"/>
      <c r="J278" s="846"/>
      <c r="K278" s="276"/>
      <c r="L278" s="276"/>
      <c r="M278" s="276"/>
      <c r="N278" s="212"/>
      <c r="O278" s="212"/>
      <c r="P278" s="1"/>
      <c r="R278" s="22"/>
      <c r="S278" s="22"/>
      <c r="T278" s="22"/>
    </row>
    <row r="279" spans="1:20" s="3" customFormat="1" ht="16.5" customHeight="1" x14ac:dyDescent="0.3">
      <c r="A279" s="233"/>
      <c r="B279" s="233"/>
      <c r="C279" s="51"/>
      <c r="D279" s="208"/>
      <c r="E279" s="1579"/>
      <c r="F279" s="555" t="s">
        <v>676</v>
      </c>
      <c r="I279" s="51"/>
      <c r="J279" s="51"/>
      <c r="K279" s="244"/>
      <c r="L279" s="244"/>
      <c r="M279" s="244"/>
      <c r="N279" s="324"/>
      <c r="O279" s="1"/>
      <c r="P279" s="1"/>
      <c r="R279" s="22"/>
      <c r="S279" s="22"/>
      <c r="T279" s="22"/>
    </row>
    <row r="280" spans="1:20" s="3" customFormat="1" ht="16.5" customHeight="1" x14ac:dyDescent="0.3">
      <c r="A280" s="233">
        <v>138</v>
      </c>
      <c r="B280" s="233" t="s">
        <v>231</v>
      </c>
      <c r="C280" s="51"/>
      <c r="D280" s="208"/>
      <c r="E280" s="1579"/>
      <c r="F280" s="213" t="s">
        <v>676</v>
      </c>
      <c r="G280" s="492"/>
      <c r="H280" s="492"/>
      <c r="I280" s="1680"/>
      <c r="J280" s="1680"/>
      <c r="K280" s="244">
        <v>0</v>
      </c>
      <c r="L280" s="244"/>
      <c r="M280" s="244">
        <v>0</v>
      </c>
      <c r="N280" s="324"/>
      <c r="O280" s="324"/>
      <c r="P280" s="1"/>
      <c r="R280" s="22"/>
      <c r="S280" s="22"/>
      <c r="T280" s="22"/>
    </row>
    <row r="281" spans="1:20" s="492" customFormat="1" ht="16.5" customHeight="1" x14ac:dyDescent="0.3">
      <c r="A281" s="1497">
        <v>16</v>
      </c>
      <c r="B281" s="1497" t="s">
        <v>1580</v>
      </c>
      <c r="C281" s="1499"/>
      <c r="D281" s="208"/>
      <c r="E281" s="1579"/>
      <c r="F281" s="1713" t="s">
        <v>1533</v>
      </c>
      <c r="I281" s="1680"/>
      <c r="J281" s="1680"/>
      <c r="K281" s="244"/>
      <c r="L281" s="244"/>
      <c r="M281" s="244"/>
      <c r="N281" s="324"/>
      <c r="O281" s="324"/>
      <c r="P281" s="1"/>
      <c r="R281" s="22"/>
      <c r="S281" s="22"/>
      <c r="T281" s="22"/>
    </row>
    <row r="282" spans="1:20" s="492" customFormat="1" ht="16.5" customHeight="1" x14ac:dyDescent="0.3">
      <c r="A282" s="1497"/>
      <c r="B282" s="1497"/>
      <c r="C282" s="1499"/>
      <c r="D282" s="208"/>
      <c r="E282" s="1579"/>
      <c r="F282" s="213" t="s">
        <v>1533</v>
      </c>
      <c r="I282" s="1680"/>
      <c r="J282" s="1680"/>
      <c r="K282" s="244">
        <f>-'Note 6 to 8'!S67</f>
        <v>4000</v>
      </c>
      <c r="L282" s="244"/>
      <c r="M282" s="244">
        <f>-'Note 6 to 8'!S73</f>
        <v>4000</v>
      </c>
      <c r="N282" s="324"/>
      <c r="O282" s="324"/>
      <c r="P282" s="1"/>
      <c r="R282" s="22"/>
      <c r="S282" s="22"/>
      <c r="T282" s="22"/>
    </row>
    <row r="283" spans="1:20" s="3" customFormat="1" ht="16.5" customHeight="1" x14ac:dyDescent="0.3">
      <c r="A283" s="233"/>
      <c r="B283" s="233"/>
      <c r="C283" s="51"/>
      <c r="D283" s="208"/>
      <c r="E283" s="1579"/>
      <c r="F283" s="1183" t="s">
        <v>417</v>
      </c>
      <c r="I283" s="51"/>
      <c r="J283" s="51"/>
      <c r="K283" s="384">
        <f>SUM(K257:K282)</f>
        <v>19187</v>
      </c>
      <c r="L283" s="276"/>
      <c r="M283" s="384">
        <f>SUM(M257:M282)</f>
        <v>18809</v>
      </c>
      <c r="N283" s="212"/>
      <c r="O283" s="212"/>
      <c r="P283" s="1"/>
      <c r="R283" s="22"/>
      <c r="S283" s="22"/>
      <c r="T283" s="22"/>
    </row>
    <row r="284" spans="1:20" s="492" customFormat="1" ht="9.9499999999999993" customHeight="1" thickBot="1" x14ac:dyDescent="0.35">
      <c r="A284" s="1650"/>
      <c r="B284" s="1650"/>
      <c r="C284" s="1652"/>
      <c r="D284" s="208"/>
      <c r="E284" s="1579"/>
      <c r="F284" s="1652"/>
      <c r="G284" s="1648"/>
      <c r="H284" s="739"/>
      <c r="I284" s="1652"/>
      <c r="J284" s="1652"/>
      <c r="K284" s="276"/>
      <c r="L284" s="276"/>
      <c r="M284" s="276"/>
      <c r="N284" s="212"/>
      <c r="O284" s="212"/>
      <c r="P284" s="1"/>
      <c r="R284" s="22"/>
      <c r="S284" s="22"/>
      <c r="T284" s="22"/>
    </row>
    <row r="285" spans="1:20" s="492" customFormat="1" ht="16.5" customHeight="1" x14ac:dyDescent="0.3">
      <c r="A285" s="502"/>
      <c r="B285" s="502"/>
      <c r="C285" s="846"/>
      <c r="D285" s="208"/>
      <c r="E285" s="1579"/>
      <c r="F285" s="1196" t="s">
        <v>1172</v>
      </c>
      <c r="G285" s="1197"/>
      <c r="H285" s="1197"/>
      <c r="I285" s="1197"/>
      <c r="J285" s="1197"/>
      <c r="K285" s="1197"/>
      <c r="L285" s="1197"/>
      <c r="M285" s="1198"/>
      <c r="N285" s="212"/>
      <c r="O285" s="212"/>
      <c r="P285" s="1"/>
      <c r="R285" s="22"/>
      <c r="S285" s="22"/>
      <c r="T285" s="22"/>
    </row>
    <row r="286" spans="1:20" s="492" customFormat="1" ht="8.25" customHeight="1" x14ac:dyDescent="0.3">
      <c r="A286" s="502"/>
      <c r="B286" s="502"/>
      <c r="C286" s="846"/>
      <c r="D286" s="208"/>
      <c r="E286" s="1579"/>
      <c r="F286" s="1175"/>
      <c r="G286" s="1192"/>
      <c r="H286" s="1192"/>
      <c r="I286" s="1192"/>
      <c r="J286" s="1192"/>
      <c r="K286" s="1192"/>
      <c r="L286" s="1192"/>
      <c r="M286" s="1199"/>
      <c r="N286" s="212"/>
      <c r="O286" s="212"/>
      <c r="P286" s="1"/>
      <c r="R286" s="22"/>
      <c r="S286" s="22"/>
      <c r="T286" s="22"/>
    </row>
    <row r="287" spans="1:20" s="492" customFormat="1" ht="16.5" customHeight="1" x14ac:dyDescent="0.3">
      <c r="A287" s="502"/>
      <c r="B287" s="502"/>
      <c r="C287" s="846"/>
      <c r="D287" s="208"/>
      <c r="E287" s="1579"/>
      <c r="F287" s="1175" t="s">
        <v>1178</v>
      </c>
      <c r="G287" s="1192"/>
      <c r="H287" s="1192"/>
      <c r="I287" s="1192"/>
      <c r="J287" s="1192"/>
      <c r="K287" s="1192"/>
      <c r="L287" s="1192"/>
      <c r="M287" s="1199"/>
      <c r="N287" s="212"/>
      <c r="O287" s="212"/>
      <c r="P287" s="1"/>
      <c r="R287" s="22"/>
      <c r="S287" s="22"/>
      <c r="T287" s="22"/>
    </row>
    <row r="288" spans="1:20" s="492" customFormat="1" ht="33.75" customHeight="1" x14ac:dyDescent="0.3">
      <c r="A288" s="502"/>
      <c r="B288" s="502"/>
      <c r="C288" s="846"/>
      <c r="D288" s="208"/>
      <c r="E288" s="1579"/>
      <c r="F288" s="2078" t="s">
        <v>1239</v>
      </c>
      <c r="G288" s="2079"/>
      <c r="H288" s="2079"/>
      <c r="I288" s="2079"/>
      <c r="J288" s="2079"/>
      <c r="K288" s="2079"/>
      <c r="L288" s="2079"/>
      <c r="M288" s="2080"/>
      <c r="O288" s="600"/>
      <c r="P288" s="1"/>
      <c r="R288" s="22"/>
      <c r="S288" s="22"/>
      <c r="T288" s="22"/>
    </row>
    <row r="289" spans="1:20" s="492" customFormat="1" ht="66" customHeight="1" x14ac:dyDescent="0.3">
      <c r="A289" s="502" t="s">
        <v>180</v>
      </c>
      <c r="B289" s="502" t="s">
        <v>181</v>
      </c>
      <c r="C289" s="1900"/>
      <c r="D289" s="208"/>
      <c r="E289" s="1579"/>
      <c r="F289" s="2078" t="s">
        <v>1923</v>
      </c>
      <c r="G289" s="2079"/>
      <c r="H289" s="2079"/>
      <c r="I289" s="2079"/>
      <c r="J289" s="2079"/>
      <c r="K289" s="2079"/>
      <c r="L289" s="2079"/>
      <c r="M289" s="2080"/>
      <c r="N289" s="212"/>
      <c r="O289" s="1687"/>
      <c r="P289" s="1"/>
      <c r="R289" s="22"/>
      <c r="S289" s="22"/>
      <c r="T289" s="22"/>
    </row>
    <row r="290" spans="1:20" s="492" customFormat="1" ht="30.75" customHeight="1" x14ac:dyDescent="0.3">
      <c r="A290" s="502"/>
      <c r="B290" s="502"/>
      <c r="C290" s="1900"/>
      <c r="D290" s="208"/>
      <c r="E290" s="1579"/>
      <c r="F290" s="2078" t="s">
        <v>1155</v>
      </c>
      <c r="G290" s="2079"/>
      <c r="H290" s="2079"/>
      <c r="I290" s="2079"/>
      <c r="J290" s="2079"/>
      <c r="K290" s="2079"/>
      <c r="L290" s="2079"/>
      <c r="M290" s="2080"/>
      <c r="N290" s="212"/>
      <c r="O290" s="212"/>
      <c r="P290" s="1"/>
      <c r="R290" s="22"/>
      <c r="S290" s="22"/>
      <c r="T290" s="22"/>
    </row>
    <row r="291" spans="1:20" s="492" customFormat="1" x14ac:dyDescent="0.3">
      <c r="A291" s="502" t="s">
        <v>600</v>
      </c>
      <c r="B291" s="502" t="s">
        <v>706</v>
      </c>
      <c r="C291" s="846"/>
      <c r="D291" s="208"/>
      <c r="E291" s="1579"/>
      <c r="F291" s="2078" t="s">
        <v>1199</v>
      </c>
      <c r="G291" s="2079"/>
      <c r="H291" s="2079"/>
      <c r="I291" s="2079"/>
      <c r="J291" s="2079"/>
      <c r="K291" s="2079"/>
      <c r="L291" s="2079"/>
      <c r="M291" s="2080"/>
      <c r="N291" s="212"/>
      <c r="O291" s="212"/>
      <c r="P291" s="1"/>
      <c r="R291" s="22"/>
      <c r="S291" s="22"/>
      <c r="T291" s="22"/>
    </row>
    <row r="292" spans="1:20" s="492" customFormat="1" ht="47.25" customHeight="1" x14ac:dyDescent="0.3">
      <c r="A292" s="502"/>
      <c r="B292" s="502"/>
      <c r="C292" s="846"/>
      <c r="D292" s="208"/>
      <c r="E292" s="1579"/>
      <c r="F292" s="2109" t="s">
        <v>750</v>
      </c>
      <c r="G292" s="2110"/>
      <c r="H292" s="2110"/>
      <c r="I292" s="2110"/>
      <c r="J292" s="2110"/>
      <c r="K292" s="2110"/>
      <c r="L292" s="2110"/>
      <c r="M292" s="2111"/>
      <c r="N292" s="212"/>
      <c r="O292" s="212"/>
      <c r="P292" s="1"/>
      <c r="R292" s="22"/>
      <c r="S292" s="22"/>
      <c r="T292" s="22"/>
    </row>
    <row r="293" spans="1:20" s="492" customFormat="1" ht="16.5" customHeight="1" x14ac:dyDescent="0.3">
      <c r="A293" s="502" t="s">
        <v>180</v>
      </c>
      <c r="B293" s="502" t="s">
        <v>749</v>
      </c>
      <c r="C293" s="846"/>
      <c r="D293" s="208"/>
      <c r="E293" s="1579"/>
      <c r="F293" s="965" t="s">
        <v>339</v>
      </c>
      <c r="G293" s="1188"/>
      <c r="H293" s="1188"/>
      <c r="I293" s="1188"/>
      <c r="J293" s="1188"/>
      <c r="K293" s="1188"/>
      <c r="L293" s="1188"/>
      <c r="M293" s="1189"/>
      <c r="N293" s="212"/>
      <c r="O293" s="212"/>
      <c r="P293" s="1"/>
      <c r="R293" s="22"/>
      <c r="S293" s="22"/>
      <c r="T293" s="22"/>
    </row>
    <row r="294" spans="1:20" s="492" customFormat="1" ht="16.5" customHeight="1" x14ac:dyDescent="0.3">
      <c r="A294" s="502">
        <v>116</v>
      </c>
      <c r="B294" s="502" t="s">
        <v>182</v>
      </c>
      <c r="C294" s="846"/>
      <c r="D294" s="208"/>
      <c r="E294" s="1579"/>
      <c r="F294" s="965" t="s">
        <v>1706</v>
      </c>
      <c r="G294" s="1188"/>
      <c r="H294" s="1188"/>
      <c r="I294" s="1188"/>
      <c r="J294" s="1188"/>
      <c r="K294" s="1188"/>
      <c r="L294" s="1188"/>
      <c r="M294" s="857" t="s">
        <v>448</v>
      </c>
      <c r="N294" s="212"/>
      <c r="O294" s="212"/>
      <c r="P294" s="1"/>
      <c r="R294" s="22"/>
      <c r="S294" s="22"/>
      <c r="T294" s="22"/>
    </row>
    <row r="295" spans="1:20" s="492" customFormat="1" ht="6.75" customHeight="1" x14ac:dyDescent="0.3">
      <c r="A295" s="502"/>
      <c r="B295" s="502"/>
      <c r="C295" s="846"/>
      <c r="D295" s="208"/>
      <c r="E295" s="1579"/>
      <c r="F295" s="863"/>
      <c r="G295" s="856"/>
      <c r="H295" s="856"/>
      <c r="I295" s="1188"/>
      <c r="J295" s="1188"/>
      <c r="K295" s="1188"/>
      <c r="L295" s="1188"/>
      <c r="M295" s="859"/>
      <c r="N295" s="212"/>
      <c r="O295" s="212"/>
      <c r="P295" s="1"/>
      <c r="R295" s="22"/>
      <c r="S295" s="22"/>
      <c r="T295" s="22"/>
    </row>
    <row r="296" spans="1:20" s="492" customFormat="1" x14ac:dyDescent="0.3">
      <c r="A296" s="1769"/>
      <c r="B296" s="1769"/>
      <c r="C296" s="1771"/>
      <c r="D296" s="208"/>
      <c r="E296" s="1579"/>
      <c r="F296" s="958" t="s">
        <v>471</v>
      </c>
      <c r="G296" s="856"/>
      <c r="H296" s="856"/>
      <c r="I296" s="1188"/>
      <c r="J296" s="1188"/>
      <c r="K296" s="1188"/>
      <c r="L296" s="1188"/>
      <c r="M296" s="859"/>
      <c r="N296" s="212"/>
      <c r="O296" s="212"/>
      <c r="P296" s="1"/>
      <c r="R296" s="22"/>
      <c r="S296" s="22"/>
      <c r="T296" s="22"/>
    </row>
    <row r="297" spans="1:20" s="492" customFormat="1" ht="16.5" customHeight="1" x14ac:dyDescent="0.3">
      <c r="A297" s="502"/>
      <c r="B297" s="502"/>
      <c r="C297" s="846"/>
      <c r="D297" s="208"/>
      <c r="E297" s="1579"/>
      <c r="F297" s="1788" t="s">
        <v>210</v>
      </c>
      <c r="G297" s="1204"/>
      <c r="H297" s="1204"/>
      <c r="I297" s="1188"/>
      <c r="J297" s="1188"/>
      <c r="K297" s="1188"/>
      <c r="L297" s="858"/>
      <c r="M297" s="859" t="s">
        <v>211</v>
      </c>
      <c r="N297" s="212"/>
      <c r="O297" s="212"/>
      <c r="P297" s="1"/>
      <c r="R297" s="22"/>
      <c r="S297" s="22"/>
      <c r="T297" s="22"/>
    </row>
    <row r="298" spans="1:20" s="492" customFormat="1" ht="16.5" customHeight="1" x14ac:dyDescent="0.3">
      <c r="A298" s="502"/>
      <c r="B298" s="502"/>
      <c r="C298" s="846"/>
      <c r="D298" s="208"/>
      <c r="E298" s="1579"/>
      <c r="F298" s="1789" t="s">
        <v>98</v>
      </c>
      <c r="G298" s="1188"/>
      <c r="H298" s="1188"/>
      <c r="I298" s="1188"/>
      <c r="J298" s="1188"/>
      <c r="K298" s="1188"/>
      <c r="L298" s="860"/>
      <c r="M298" s="861"/>
      <c r="N298" s="212"/>
      <c r="O298" s="212"/>
      <c r="P298" s="1"/>
      <c r="R298" s="22"/>
      <c r="S298" s="22"/>
      <c r="T298" s="22"/>
    </row>
    <row r="299" spans="1:20" s="492" customFormat="1" ht="16.5" customHeight="1" x14ac:dyDescent="0.3">
      <c r="A299" s="502"/>
      <c r="B299" s="502"/>
      <c r="C299" s="846"/>
      <c r="D299" s="208"/>
      <c r="E299" s="1579"/>
      <c r="F299" s="1790" t="s">
        <v>1498</v>
      </c>
      <c r="G299" s="1205"/>
      <c r="H299" s="1205"/>
      <c r="I299" s="1188"/>
      <c r="J299" s="1188"/>
      <c r="K299" s="1188"/>
      <c r="L299" s="858"/>
      <c r="M299" s="859" t="s">
        <v>211</v>
      </c>
      <c r="N299" s="212"/>
      <c r="O299" s="212"/>
      <c r="P299" s="1"/>
      <c r="R299" s="22"/>
      <c r="S299" s="22"/>
      <c r="T299" s="22"/>
    </row>
    <row r="300" spans="1:20" s="492" customFormat="1" ht="16.5" customHeight="1" x14ac:dyDescent="0.3">
      <c r="A300" s="502"/>
      <c r="B300" s="502"/>
      <c r="C300" s="846"/>
      <c r="D300" s="208"/>
      <c r="E300" s="1579"/>
      <c r="F300" s="1790" t="s">
        <v>1499</v>
      </c>
      <c r="G300" s="1205"/>
      <c r="H300" s="1205"/>
      <c r="I300" s="1188"/>
      <c r="J300" s="1188"/>
      <c r="K300" s="1188"/>
      <c r="L300" s="858"/>
      <c r="M300" s="859" t="s">
        <v>211</v>
      </c>
      <c r="N300" s="212"/>
      <c r="O300" s="212"/>
      <c r="P300" s="1"/>
      <c r="R300" s="22"/>
      <c r="S300" s="22"/>
      <c r="T300" s="22"/>
    </row>
    <row r="301" spans="1:20" s="492" customFormat="1" ht="16.5" customHeight="1" x14ac:dyDescent="0.3">
      <c r="A301" s="502"/>
      <c r="B301" s="502"/>
      <c r="C301" s="846"/>
      <c r="D301" s="208"/>
      <c r="E301" s="1579"/>
      <c r="F301" s="1790" t="s">
        <v>1797</v>
      </c>
      <c r="G301" s="1205"/>
      <c r="H301" s="1205"/>
      <c r="I301" s="1188"/>
      <c r="J301" s="1188"/>
      <c r="K301" s="1188"/>
      <c r="L301" s="858"/>
      <c r="M301" s="859" t="s">
        <v>211</v>
      </c>
      <c r="N301" s="212"/>
      <c r="O301" s="212"/>
      <c r="P301" s="1"/>
      <c r="R301" s="22"/>
      <c r="S301" s="22"/>
      <c r="T301" s="22"/>
    </row>
    <row r="302" spans="1:20" s="492" customFormat="1" ht="16.5" customHeight="1" x14ac:dyDescent="0.3">
      <c r="A302" s="502"/>
      <c r="B302" s="502"/>
      <c r="C302" s="846"/>
      <c r="D302" s="208"/>
      <c r="E302" s="1579"/>
      <c r="F302" s="965" t="s">
        <v>128</v>
      </c>
      <c r="G302" s="1188"/>
      <c r="H302" s="1188"/>
      <c r="I302" s="1188"/>
      <c r="J302" s="1188"/>
      <c r="K302" s="1188"/>
      <c r="L302" s="858"/>
      <c r="M302" s="859"/>
      <c r="N302" s="212"/>
      <c r="O302" s="212"/>
      <c r="P302" s="1"/>
      <c r="R302" s="22"/>
      <c r="S302" s="22"/>
      <c r="T302" s="22"/>
    </row>
    <row r="303" spans="1:20" s="492" customFormat="1" ht="16.5" customHeight="1" x14ac:dyDescent="0.3">
      <c r="A303" s="502"/>
      <c r="B303" s="502"/>
      <c r="C303" s="846"/>
      <c r="D303" s="208"/>
      <c r="E303" s="1579"/>
      <c r="F303" s="1790" t="s">
        <v>1798</v>
      </c>
      <c r="G303" s="1205"/>
      <c r="H303" s="1205"/>
      <c r="I303" s="1188"/>
      <c r="J303" s="1188"/>
      <c r="K303" s="1188"/>
      <c r="L303" s="858"/>
      <c r="M303" s="859" t="s">
        <v>211</v>
      </c>
      <c r="N303" s="212"/>
      <c r="O303" s="212"/>
      <c r="P303" s="1"/>
      <c r="R303" s="22"/>
      <c r="S303" s="22"/>
      <c r="T303" s="22"/>
    </row>
    <row r="304" spans="1:20" s="492" customFormat="1" ht="16.5" customHeight="1" x14ac:dyDescent="0.3">
      <c r="A304" s="502"/>
      <c r="B304" s="502"/>
      <c r="C304" s="846"/>
      <c r="D304" s="208"/>
      <c r="E304" s="1579"/>
      <c r="F304" s="1790" t="s">
        <v>1799</v>
      </c>
      <c r="G304" s="1205"/>
      <c r="H304" s="1205"/>
      <c r="I304" s="1188"/>
      <c r="J304" s="1188"/>
      <c r="K304" s="1188"/>
      <c r="L304" s="858"/>
      <c r="M304" s="859" t="s">
        <v>211</v>
      </c>
      <c r="N304" s="212"/>
      <c r="O304" s="212"/>
      <c r="P304" s="1"/>
      <c r="R304" s="22"/>
      <c r="S304" s="22"/>
      <c r="T304" s="22"/>
    </row>
    <row r="305" spans="1:20" s="492" customFormat="1" ht="16.5" customHeight="1" x14ac:dyDescent="0.3">
      <c r="A305" s="502"/>
      <c r="B305" s="502"/>
      <c r="C305" s="846"/>
      <c r="D305" s="208"/>
      <c r="E305" s="1579"/>
      <c r="F305" s="1790" t="s">
        <v>1800</v>
      </c>
      <c r="G305" s="1205"/>
      <c r="H305" s="1205"/>
      <c r="I305" s="1188"/>
      <c r="J305" s="1188"/>
      <c r="K305" s="1188"/>
      <c r="L305" s="858"/>
      <c r="M305" s="859" t="s">
        <v>211</v>
      </c>
      <c r="N305" s="212"/>
      <c r="O305" s="212"/>
      <c r="P305" s="1"/>
      <c r="R305" s="22"/>
      <c r="S305" s="22"/>
      <c r="T305" s="22"/>
    </row>
    <row r="306" spans="1:20" s="492" customFormat="1" ht="16.5" customHeight="1" x14ac:dyDescent="0.3">
      <c r="A306" s="502"/>
      <c r="B306" s="502"/>
      <c r="C306" s="846"/>
      <c r="D306" s="208"/>
      <c r="E306" s="1579"/>
      <c r="F306" s="1790" t="s">
        <v>1801</v>
      </c>
      <c r="G306" s="1205"/>
      <c r="H306" s="1205"/>
      <c r="I306" s="1188"/>
      <c r="J306" s="1188"/>
      <c r="K306" s="1188"/>
      <c r="L306" s="858"/>
      <c r="M306" s="859" t="s">
        <v>211</v>
      </c>
      <c r="N306" s="212"/>
      <c r="O306" s="212"/>
      <c r="P306" s="1"/>
      <c r="R306" s="22"/>
      <c r="S306" s="22"/>
      <c r="T306" s="22"/>
    </row>
    <row r="307" spans="1:20" s="492" customFormat="1" ht="16.5" customHeight="1" x14ac:dyDescent="0.3">
      <c r="A307" s="1769"/>
      <c r="B307" s="1769"/>
      <c r="C307" s="1771"/>
      <c r="D307" s="208"/>
      <c r="E307" s="1579"/>
      <c r="F307" s="1791" t="s">
        <v>99</v>
      </c>
      <c r="G307" s="1205"/>
      <c r="H307" s="1205"/>
      <c r="I307" s="1188"/>
      <c r="J307" s="1188"/>
      <c r="K307" s="1188"/>
      <c r="L307" s="858"/>
      <c r="M307" s="859"/>
      <c r="N307" s="212"/>
      <c r="O307" s="212"/>
      <c r="P307" s="1"/>
      <c r="R307" s="22"/>
      <c r="S307" s="22"/>
      <c r="T307" s="22"/>
    </row>
    <row r="308" spans="1:20" s="492" customFormat="1" ht="16.5" customHeight="1" x14ac:dyDescent="0.3">
      <c r="A308" s="502"/>
      <c r="B308" s="502"/>
      <c r="C308" s="846"/>
      <c r="D308" s="208"/>
      <c r="E308" s="1579"/>
      <c r="F308" s="1788" t="s">
        <v>274</v>
      </c>
      <c r="G308" s="1204"/>
      <c r="H308" s="1205"/>
      <c r="I308" s="1188"/>
      <c r="J308" s="1188"/>
      <c r="K308" s="1188"/>
      <c r="L308" s="856"/>
      <c r="M308" s="862"/>
      <c r="N308" s="212"/>
      <c r="O308" s="212"/>
      <c r="P308" s="1"/>
      <c r="R308" s="22"/>
      <c r="S308" s="22"/>
      <c r="T308" s="22"/>
    </row>
    <row r="309" spans="1:20" s="492" customFormat="1" ht="16.5" customHeight="1" x14ac:dyDescent="0.3">
      <c r="A309" s="502"/>
      <c r="B309" s="502"/>
      <c r="C309" s="846"/>
      <c r="D309" s="208"/>
      <c r="E309" s="1579"/>
      <c r="F309" s="1790" t="s">
        <v>1802</v>
      </c>
      <c r="G309" s="1205"/>
      <c r="H309" s="1205"/>
      <c r="I309" s="1188"/>
      <c r="J309" s="1188"/>
      <c r="K309" s="1188"/>
      <c r="L309" s="858"/>
      <c r="M309" s="859" t="s">
        <v>211</v>
      </c>
      <c r="N309" s="212"/>
      <c r="O309" s="212"/>
      <c r="P309" s="1"/>
      <c r="R309" s="22"/>
      <c r="S309" s="22"/>
      <c r="T309" s="22"/>
    </row>
    <row r="310" spans="1:20" s="492" customFormat="1" ht="16.5" customHeight="1" x14ac:dyDescent="0.3">
      <c r="A310" s="502"/>
      <c r="B310" s="502"/>
      <c r="C310" s="846"/>
      <c r="D310" s="208"/>
      <c r="E310" s="1579"/>
      <c r="F310" s="1790" t="s">
        <v>1803</v>
      </c>
      <c r="G310" s="1205"/>
      <c r="H310" s="1205"/>
      <c r="I310" s="1188"/>
      <c r="J310" s="1188"/>
      <c r="K310" s="1188"/>
      <c r="L310" s="858"/>
      <c r="M310" s="859" t="s">
        <v>211</v>
      </c>
      <c r="N310" s="212"/>
      <c r="O310" s="212"/>
      <c r="P310" s="1"/>
      <c r="R310" s="22"/>
      <c r="S310" s="22"/>
      <c r="T310" s="22"/>
    </row>
    <row r="311" spans="1:20" s="492" customFormat="1" ht="16.5" customHeight="1" x14ac:dyDescent="0.3">
      <c r="A311" s="502"/>
      <c r="B311" s="502"/>
      <c r="C311" s="846"/>
      <c r="D311" s="208"/>
      <c r="E311" s="1579"/>
      <c r="F311" s="1790" t="s">
        <v>1804</v>
      </c>
      <c r="G311" s="1205"/>
      <c r="H311" s="1205"/>
      <c r="I311" s="1188"/>
      <c r="J311" s="1188"/>
      <c r="K311" s="1188"/>
      <c r="L311" s="858"/>
      <c r="M311" s="859" t="s">
        <v>211</v>
      </c>
      <c r="N311" s="212"/>
      <c r="O311" s="212"/>
      <c r="P311" s="1"/>
      <c r="R311" s="22"/>
      <c r="S311" s="22"/>
      <c r="T311" s="22"/>
    </row>
    <row r="312" spans="1:20" s="492" customFormat="1" ht="16.5" customHeight="1" x14ac:dyDescent="0.3">
      <c r="A312" s="502"/>
      <c r="B312" s="502"/>
      <c r="C312" s="846"/>
      <c r="D312" s="208"/>
      <c r="E312" s="1579"/>
      <c r="F312" s="1790" t="s">
        <v>1805</v>
      </c>
      <c r="G312" s="1205"/>
      <c r="H312" s="1205"/>
      <c r="I312" s="1188"/>
      <c r="J312" s="1188"/>
      <c r="K312" s="1188"/>
      <c r="L312" s="858"/>
      <c r="M312" s="859" t="s">
        <v>211</v>
      </c>
      <c r="N312" s="212"/>
      <c r="O312" s="212"/>
      <c r="P312" s="1"/>
      <c r="R312" s="22"/>
      <c r="S312" s="22"/>
      <c r="T312" s="22"/>
    </row>
    <row r="313" spans="1:20" s="492" customFormat="1" ht="16.5" customHeight="1" x14ac:dyDescent="0.3">
      <c r="A313" s="502"/>
      <c r="B313" s="502"/>
      <c r="C313" s="846"/>
      <c r="D313" s="208"/>
      <c r="E313" s="1579"/>
      <c r="F313" s="1790" t="s">
        <v>1806</v>
      </c>
      <c r="G313" s="1205"/>
      <c r="H313" s="1205"/>
      <c r="I313" s="1188"/>
      <c r="J313" s="1188"/>
      <c r="K313" s="1188"/>
      <c r="L313" s="858"/>
      <c r="M313" s="859" t="s">
        <v>211</v>
      </c>
      <c r="N313" s="212"/>
      <c r="O313" s="212"/>
      <c r="P313" s="1"/>
      <c r="R313" s="22"/>
      <c r="S313" s="22"/>
      <c r="T313" s="22"/>
    </row>
    <row r="314" spans="1:20" s="492" customFormat="1" ht="16.5" customHeight="1" x14ac:dyDescent="0.3">
      <c r="A314" s="502"/>
      <c r="B314" s="502"/>
      <c r="C314" s="846"/>
      <c r="D314" s="208"/>
      <c r="E314" s="1579"/>
      <c r="F314" s="1788" t="s">
        <v>636</v>
      </c>
      <c r="G314" s="1204"/>
      <c r="H314" s="1204"/>
      <c r="I314" s="1188"/>
      <c r="J314" s="1188"/>
      <c r="K314" s="1188"/>
      <c r="L314" s="858"/>
      <c r="M314" s="859"/>
      <c r="N314" s="212"/>
      <c r="O314" s="212"/>
      <c r="P314" s="1"/>
      <c r="R314" s="22"/>
      <c r="S314" s="22"/>
      <c r="T314" s="22"/>
    </row>
    <row r="315" spans="1:20" s="492" customFormat="1" ht="16.5" customHeight="1" x14ac:dyDescent="0.3">
      <c r="A315" s="502"/>
      <c r="B315" s="502"/>
      <c r="C315" s="846"/>
      <c r="D315" s="208"/>
      <c r="E315" s="1579"/>
      <c r="F315" s="1790" t="s">
        <v>1510</v>
      </c>
      <c r="G315" s="1205"/>
      <c r="H315" s="1205"/>
      <c r="I315" s="1188"/>
      <c r="J315" s="1188"/>
      <c r="K315" s="1188"/>
      <c r="L315" s="858"/>
      <c r="M315" s="859" t="s">
        <v>211</v>
      </c>
      <c r="N315" s="212"/>
      <c r="O315" s="212"/>
      <c r="P315" s="1"/>
      <c r="R315" s="22"/>
      <c r="S315" s="22"/>
      <c r="T315" s="22"/>
    </row>
    <row r="316" spans="1:20" s="492" customFormat="1" ht="16.5" customHeight="1" x14ac:dyDescent="0.3">
      <c r="A316" s="502"/>
      <c r="B316" s="502"/>
      <c r="C316" s="846"/>
      <c r="D316" s="208"/>
      <c r="E316" s="1579"/>
      <c r="F316" s="1790" t="s">
        <v>1511</v>
      </c>
      <c r="G316" s="1205"/>
      <c r="H316" s="1205"/>
      <c r="I316" s="1188"/>
      <c r="J316" s="1188"/>
      <c r="K316" s="1188"/>
      <c r="L316" s="858"/>
      <c r="M316" s="859" t="s">
        <v>211</v>
      </c>
      <c r="N316" s="212"/>
      <c r="O316" s="212"/>
      <c r="P316" s="1"/>
      <c r="R316" s="22"/>
      <c r="S316" s="22"/>
      <c r="T316" s="22"/>
    </row>
    <row r="317" spans="1:20" s="492" customFormat="1" ht="16.5" customHeight="1" x14ac:dyDescent="0.3">
      <c r="A317" s="502"/>
      <c r="B317" s="502"/>
      <c r="C317" s="846"/>
      <c r="D317" s="208"/>
      <c r="E317" s="1579"/>
      <c r="F317" s="1790" t="s">
        <v>1512</v>
      </c>
      <c r="G317" s="1205"/>
      <c r="H317" s="1205"/>
      <c r="I317" s="1188"/>
      <c r="J317" s="1188"/>
      <c r="K317" s="1188"/>
      <c r="L317" s="858"/>
      <c r="M317" s="859" t="s">
        <v>211</v>
      </c>
      <c r="N317" s="212"/>
      <c r="O317" s="212"/>
      <c r="P317" s="1"/>
      <c r="R317" s="22"/>
      <c r="S317" s="22"/>
      <c r="T317" s="22"/>
    </row>
    <row r="318" spans="1:20" s="492" customFormat="1" ht="16.5" customHeight="1" x14ac:dyDescent="0.3">
      <c r="A318" s="502"/>
      <c r="B318" s="502"/>
      <c r="C318" s="846"/>
      <c r="D318" s="208"/>
      <c r="E318" s="1579"/>
      <c r="F318" s="1788" t="s">
        <v>751</v>
      </c>
      <c r="G318" s="1206"/>
      <c r="H318" s="1207"/>
      <c r="I318" s="1188"/>
      <c r="J318" s="1188"/>
      <c r="K318" s="1188"/>
      <c r="L318" s="858"/>
      <c r="M318" s="859"/>
      <c r="N318" s="212"/>
      <c r="O318" s="212"/>
      <c r="P318" s="1"/>
      <c r="R318" s="22"/>
      <c r="S318" s="22"/>
      <c r="T318" s="22"/>
    </row>
    <row r="319" spans="1:20" s="492" customFormat="1" ht="16.5" customHeight="1" x14ac:dyDescent="0.3">
      <c r="A319" s="502"/>
      <c r="B319" s="502"/>
      <c r="C319" s="846"/>
      <c r="D319" s="208"/>
      <c r="E319" s="1579"/>
      <c r="F319" s="1790" t="s">
        <v>1513</v>
      </c>
      <c r="G319" s="1205"/>
      <c r="H319" s="1205"/>
      <c r="I319" s="1188"/>
      <c r="J319" s="1188"/>
      <c r="K319" s="1188"/>
      <c r="L319" s="858"/>
      <c r="M319" s="859" t="s">
        <v>211</v>
      </c>
      <c r="N319" s="212"/>
      <c r="O319" s="212"/>
      <c r="P319" s="1"/>
      <c r="R319" s="22"/>
      <c r="S319" s="22"/>
      <c r="T319" s="22"/>
    </row>
    <row r="320" spans="1:20" s="492" customFormat="1" ht="16.5" customHeight="1" x14ac:dyDescent="0.3">
      <c r="A320" s="502"/>
      <c r="B320" s="502"/>
      <c r="C320" s="846"/>
      <c r="D320" s="208"/>
      <c r="E320" s="1579"/>
      <c r="F320" s="1790" t="s">
        <v>1514</v>
      </c>
      <c r="G320" s="1205"/>
      <c r="H320" s="1205"/>
      <c r="I320" s="1188"/>
      <c r="J320" s="1188"/>
      <c r="K320" s="1188"/>
      <c r="L320" s="858"/>
      <c r="M320" s="859" t="s">
        <v>211</v>
      </c>
      <c r="N320" s="212"/>
      <c r="O320" s="212"/>
      <c r="P320" s="1"/>
      <c r="R320" s="22"/>
      <c r="S320" s="22"/>
      <c r="T320" s="22"/>
    </row>
    <row r="321" spans="1:20" s="492" customFormat="1" ht="16.5" customHeight="1" x14ac:dyDescent="0.3">
      <c r="A321" s="502"/>
      <c r="B321" s="502"/>
      <c r="C321" s="846"/>
      <c r="D321" s="208"/>
      <c r="E321" s="1579"/>
      <c r="F321" s="1790" t="s">
        <v>1515</v>
      </c>
      <c r="G321" s="1205"/>
      <c r="H321" s="1205"/>
      <c r="I321" s="1188"/>
      <c r="J321" s="1188"/>
      <c r="K321" s="1188"/>
      <c r="L321" s="858"/>
      <c r="M321" s="859" t="s">
        <v>211</v>
      </c>
      <c r="N321" s="212"/>
      <c r="O321" s="212"/>
      <c r="P321" s="1"/>
      <c r="R321" s="22"/>
      <c r="S321" s="22"/>
      <c r="T321" s="22"/>
    </row>
    <row r="322" spans="1:20" s="492" customFormat="1" ht="16.5" customHeight="1" x14ac:dyDescent="0.3">
      <c r="A322" s="502"/>
      <c r="B322" s="502"/>
      <c r="C322" s="846"/>
      <c r="D322" s="208"/>
      <c r="E322" s="1579"/>
      <c r="F322" s="1790" t="s">
        <v>1516</v>
      </c>
      <c r="G322" s="1205"/>
      <c r="H322" s="1205"/>
      <c r="I322" s="1188"/>
      <c r="J322" s="1188"/>
      <c r="K322" s="1188"/>
      <c r="L322" s="858"/>
      <c r="M322" s="859" t="s">
        <v>211</v>
      </c>
      <c r="N322" s="212"/>
      <c r="O322" s="212"/>
      <c r="P322" s="1"/>
      <c r="R322" s="22"/>
      <c r="S322" s="22"/>
      <c r="T322" s="22"/>
    </row>
    <row r="323" spans="1:20" s="492" customFormat="1" ht="16.5" customHeight="1" x14ac:dyDescent="0.3">
      <c r="A323" s="502"/>
      <c r="B323" s="502"/>
      <c r="C323" s="846"/>
      <c r="D323" s="208"/>
      <c r="E323" s="1579"/>
      <c r="F323" s="1790" t="s">
        <v>1517</v>
      </c>
      <c r="G323" s="1205"/>
      <c r="H323" s="1205"/>
      <c r="I323" s="1188"/>
      <c r="J323" s="1188"/>
      <c r="K323" s="1188"/>
      <c r="L323" s="858"/>
      <c r="M323" s="859" t="s">
        <v>211</v>
      </c>
      <c r="N323" s="212"/>
      <c r="O323" s="212"/>
      <c r="P323" s="1"/>
      <c r="R323" s="22"/>
      <c r="S323" s="22"/>
      <c r="T323" s="22"/>
    </row>
    <row r="324" spans="1:20" s="492" customFormat="1" ht="16.5" customHeight="1" x14ac:dyDescent="0.3">
      <c r="A324" s="502"/>
      <c r="B324" s="502"/>
      <c r="C324" s="846"/>
      <c r="D324" s="208"/>
      <c r="E324" s="1579"/>
      <c r="F324" s="1790" t="s">
        <v>1518</v>
      </c>
      <c r="G324" s="1205"/>
      <c r="H324" s="1205"/>
      <c r="I324" s="1188"/>
      <c r="J324" s="1188"/>
      <c r="K324" s="1188"/>
      <c r="L324" s="858"/>
      <c r="M324" s="859" t="s">
        <v>211</v>
      </c>
      <c r="N324" s="212"/>
      <c r="O324" s="212"/>
      <c r="P324" s="1"/>
      <c r="R324" s="22"/>
      <c r="S324" s="22"/>
      <c r="T324" s="22"/>
    </row>
    <row r="325" spans="1:20" s="492" customFormat="1" ht="16.5" customHeight="1" x14ac:dyDescent="0.3">
      <c r="A325" s="502"/>
      <c r="B325" s="502"/>
      <c r="C325" s="846"/>
      <c r="D325" s="208"/>
      <c r="E325" s="1579"/>
      <c r="F325" s="1790" t="s">
        <v>1519</v>
      </c>
      <c r="G325" s="1205"/>
      <c r="H325" s="1205"/>
      <c r="I325" s="1188"/>
      <c r="J325" s="1188"/>
      <c r="K325" s="1188"/>
      <c r="L325" s="858"/>
      <c r="M325" s="859" t="s">
        <v>211</v>
      </c>
      <c r="N325" s="212"/>
      <c r="O325" s="212"/>
      <c r="P325" s="1"/>
      <c r="R325" s="22"/>
      <c r="S325" s="22"/>
      <c r="T325" s="22"/>
    </row>
    <row r="326" spans="1:20" s="492" customFormat="1" ht="16.5" customHeight="1" x14ac:dyDescent="0.3">
      <c r="A326" s="502">
        <v>138</v>
      </c>
      <c r="B326" s="292" t="s">
        <v>183</v>
      </c>
      <c r="C326" s="846"/>
      <c r="D326" s="208"/>
      <c r="E326" s="1579"/>
      <c r="F326" s="965" t="s">
        <v>676</v>
      </c>
      <c r="G326" s="1188"/>
      <c r="H326" s="1188"/>
      <c r="I326" s="1188"/>
      <c r="J326" s="1188"/>
      <c r="K326" s="1188"/>
      <c r="L326" s="858"/>
      <c r="M326" s="859"/>
      <c r="N326" s="212"/>
      <c r="O326" s="212"/>
      <c r="P326" s="1"/>
      <c r="R326" s="22"/>
      <c r="S326" s="22"/>
      <c r="T326" s="22"/>
    </row>
    <row r="327" spans="1:20" s="492" customFormat="1" x14ac:dyDescent="0.3">
      <c r="A327" s="502"/>
      <c r="B327" s="502"/>
      <c r="C327" s="846"/>
      <c r="D327" s="208"/>
      <c r="E327" s="1579"/>
      <c r="F327" s="959" t="s">
        <v>1807</v>
      </c>
      <c r="G327" s="1205"/>
      <c r="H327" s="1205"/>
      <c r="I327" s="1188"/>
      <c r="J327" s="1188"/>
      <c r="K327" s="1188"/>
      <c r="L327" s="858"/>
      <c r="M327" s="859" t="s">
        <v>211</v>
      </c>
      <c r="N327" s="212"/>
      <c r="O327" s="212"/>
      <c r="P327" s="1"/>
      <c r="R327" s="22"/>
      <c r="S327" s="22"/>
      <c r="T327" s="22"/>
    </row>
    <row r="328" spans="1:20" s="492" customFormat="1" x14ac:dyDescent="0.3">
      <c r="A328" s="1497"/>
      <c r="B328" s="1497"/>
      <c r="C328" s="1499"/>
      <c r="D328" s="208"/>
      <c r="E328" s="1579"/>
      <c r="F328" s="959" t="s">
        <v>1533</v>
      </c>
      <c r="G328" s="1205"/>
      <c r="H328" s="1205"/>
      <c r="I328" s="1188"/>
      <c r="J328" s="1188"/>
      <c r="K328" s="1188"/>
      <c r="L328" s="858"/>
      <c r="M328" s="859"/>
      <c r="N328" s="212"/>
      <c r="O328" s="212"/>
      <c r="P328" s="1"/>
      <c r="R328" s="22"/>
      <c r="S328" s="22"/>
      <c r="T328" s="22"/>
    </row>
    <row r="329" spans="1:20" s="492" customFormat="1" x14ac:dyDescent="0.3">
      <c r="A329" s="1497"/>
      <c r="B329" s="1497"/>
      <c r="C329" s="1499"/>
      <c r="D329" s="208"/>
      <c r="E329" s="1579"/>
      <c r="F329" s="959" t="s">
        <v>1550</v>
      </c>
      <c r="G329" s="1205"/>
      <c r="H329" s="1205"/>
      <c r="I329" s="1188"/>
      <c r="J329" s="1188"/>
      <c r="K329" s="1188"/>
      <c r="L329" s="858"/>
      <c r="M329" s="859" t="s">
        <v>211</v>
      </c>
      <c r="N329" s="212"/>
      <c r="O329" s="212"/>
      <c r="P329" s="1"/>
      <c r="R329" s="22"/>
      <c r="S329" s="22"/>
      <c r="T329" s="22"/>
    </row>
    <row r="330" spans="1:20" s="492" customFormat="1" ht="4.5" customHeight="1" x14ac:dyDescent="0.3">
      <c r="A330" s="502"/>
      <c r="B330" s="502"/>
      <c r="D330" s="1162"/>
      <c r="E330" s="1162"/>
      <c r="F330" s="864"/>
      <c r="G330" s="865"/>
      <c r="H330" s="865"/>
      <c r="I330" s="865"/>
      <c r="J330" s="865"/>
      <c r="K330" s="865"/>
      <c r="L330" s="865"/>
      <c r="M330" s="866"/>
      <c r="N330" s="212"/>
      <c r="O330" s="212"/>
      <c r="P330" s="1"/>
      <c r="R330" s="22"/>
      <c r="S330" s="22"/>
      <c r="T330" s="22"/>
    </row>
    <row r="331" spans="1:20" s="492" customFormat="1" ht="16.5" customHeight="1" x14ac:dyDescent="0.3">
      <c r="A331" s="502">
        <v>116</v>
      </c>
      <c r="B331" s="502" t="s">
        <v>133</v>
      </c>
      <c r="C331" s="846"/>
      <c r="D331" s="208"/>
      <c r="E331" s="1579"/>
      <c r="F331" s="1203" t="s">
        <v>679</v>
      </c>
      <c r="G331" s="966"/>
      <c r="H331" s="966"/>
      <c r="I331" s="966"/>
      <c r="J331" s="966"/>
      <c r="K331" s="966"/>
      <c r="L331" s="966"/>
      <c r="M331" s="1208"/>
      <c r="N331" s="212"/>
      <c r="O331" s="212"/>
      <c r="P331" s="1"/>
      <c r="R331" s="22"/>
      <c r="S331" s="22"/>
      <c r="T331" s="22"/>
    </row>
    <row r="332" spans="1:20" s="492" customFormat="1" ht="16.5" customHeight="1" thickBot="1" x14ac:dyDescent="0.35">
      <c r="A332" s="502">
        <v>108</v>
      </c>
      <c r="B332" s="502">
        <v>39</v>
      </c>
      <c r="C332" s="846"/>
      <c r="D332" s="208"/>
      <c r="E332" s="1579"/>
      <c r="F332" s="1572" t="s">
        <v>881</v>
      </c>
      <c r="G332" s="1573"/>
      <c r="H332" s="1573"/>
      <c r="I332" s="1573"/>
      <c r="J332" s="1573"/>
      <c r="K332" s="1573"/>
      <c r="L332" s="1573"/>
      <c r="M332" s="1574"/>
      <c r="N332" s="212"/>
      <c r="O332" s="212"/>
      <c r="P332" s="1"/>
      <c r="R332" s="22"/>
      <c r="S332" s="22"/>
      <c r="T332" s="22"/>
    </row>
    <row r="333" spans="1:20" s="3" customFormat="1" x14ac:dyDescent="0.3">
      <c r="A333" s="233"/>
      <c r="B333" s="233"/>
      <c r="C333" s="51"/>
      <c r="D333" s="1579"/>
      <c r="E333" s="1579"/>
      <c r="F333" s="547"/>
      <c r="G333" s="549"/>
      <c r="H333" s="51"/>
      <c r="I333" s="51"/>
      <c r="J333" s="51"/>
      <c r="K333" s="168"/>
      <c r="L333" s="168"/>
      <c r="M333" s="168"/>
      <c r="N333" s="178"/>
      <c r="O333" s="178"/>
      <c r="P333" s="1"/>
      <c r="R333" s="22"/>
      <c r="S333" s="22"/>
      <c r="T333" s="22"/>
    </row>
    <row r="334" spans="1:20" s="3" customFormat="1" ht="16.5" customHeight="1" x14ac:dyDescent="0.3">
      <c r="A334" s="233">
        <v>101</v>
      </c>
      <c r="B334" s="233" t="s">
        <v>698</v>
      </c>
      <c r="C334" s="51"/>
      <c r="D334" s="57" t="s">
        <v>298</v>
      </c>
      <c r="E334" s="57">
        <f>E255+0.1</f>
        <v>3.5000000000000004</v>
      </c>
      <c r="F334" s="1555" t="s">
        <v>186</v>
      </c>
      <c r="I334" s="78"/>
      <c r="J334" s="78"/>
      <c r="K334" s="250"/>
      <c r="L334" s="168"/>
      <c r="M334" s="250"/>
      <c r="N334" s="1"/>
      <c r="O334" s="1"/>
      <c r="P334" s="1"/>
      <c r="R334" s="22"/>
      <c r="S334" s="22"/>
      <c r="T334" s="22"/>
    </row>
    <row r="335" spans="1:20" s="3" customFormat="1" ht="16.5" customHeight="1" x14ac:dyDescent="0.3">
      <c r="A335" s="502">
        <v>101</v>
      </c>
      <c r="B335" s="502" t="s">
        <v>698</v>
      </c>
      <c r="C335" s="51"/>
      <c r="D335" s="1480"/>
      <c r="E335" s="1480"/>
      <c r="F335" s="595" t="s">
        <v>594</v>
      </c>
      <c r="I335" s="51"/>
      <c r="J335" s="51"/>
      <c r="K335" s="252">
        <v>0</v>
      </c>
      <c r="L335" s="253"/>
      <c r="M335" s="252">
        <v>0</v>
      </c>
      <c r="N335" s="1"/>
      <c r="O335" s="1"/>
      <c r="P335" s="1"/>
      <c r="R335" s="22"/>
      <c r="S335" s="22"/>
      <c r="T335" s="22"/>
    </row>
    <row r="336" spans="1:20" s="3" customFormat="1" ht="16.5" customHeight="1" x14ac:dyDescent="0.3">
      <c r="A336" s="233">
        <v>7</v>
      </c>
      <c r="B336" s="233">
        <v>20</v>
      </c>
      <c r="C336" s="51"/>
      <c r="D336" s="1480"/>
      <c r="E336" s="1480"/>
      <c r="F336" s="595" t="s">
        <v>1645</v>
      </c>
      <c r="G336" s="492"/>
      <c r="H336" s="492"/>
      <c r="I336" s="51"/>
      <c r="J336" s="51"/>
      <c r="K336" s="83">
        <v>247</v>
      </c>
      <c r="L336" s="253"/>
      <c r="M336" s="83">
        <v>320</v>
      </c>
      <c r="N336" s="1"/>
      <c r="O336" s="1"/>
      <c r="P336" s="1"/>
      <c r="R336" s="22"/>
      <c r="S336" s="22"/>
      <c r="T336" s="22"/>
    </row>
    <row r="337" spans="1:20" s="492" customFormat="1" ht="16.5" customHeight="1" x14ac:dyDescent="0.3">
      <c r="A337" s="1638"/>
      <c r="B337" s="1638"/>
      <c r="C337" s="1639"/>
      <c r="D337" s="1480"/>
      <c r="E337" s="1480"/>
      <c r="F337" s="595" t="s">
        <v>1644</v>
      </c>
      <c r="I337" s="1680"/>
      <c r="J337" s="1680"/>
      <c r="K337" s="83">
        <v>0</v>
      </c>
      <c r="L337" s="253"/>
      <c r="M337" s="83">
        <v>0</v>
      </c>
      <c r="N337" s="1"/>
      <c r="O337" s="1"/>
      <c r="P337" s="1"/>
      <c r="R337" s="22"/>
      <c r="S337" s="22"/>
      <c r="T337" s="22"/>
    </row>
    <row r="338" spans="1:20" s="3" customFormat="1" ht="16.5" customHeight="1" x14ac:dyDescent="0.3">
      <c r="A338" s="233">
        <v>16</v>
      </c>
      <c r="B338" s="233" t="s">
        <v>1598</v>
      </c>
      <c r="C338" s="51"/>
      <c r="D338" s="1480"/>
      <c r="E338" s="1480"/>
      <c r="F338" s="595" t="s">
        <v>1646</v>
      </c>
      <c r="G338" s="492"/>
      <c r="H338" s="492"/>
      <c r="I338" s="1680"/>
      <c r="J338" s="1680"/>
      <c r="K338" s="83">
        <v>450</v>
      </c>
      <c r="L338" s="253"/>
      <c r="M338" s="83">
        <v>450</v>
      </c>
      <c r="N338" s="1"/>
      <c r="P338" s="1727"/>
      <c r="R338" s="22"/>
      <c r="S338" s="22"/>
      <c r="T338" s="22"/>
    </row>
    <row r="339" spans="1:20" ht="16.5" customHeight="1" x14ac:dyDescent="0.3">
      <c r="A339" s="233"/>
      <c r="B339" s="233"/>
      <c r="C339" s="51"/>
      <c r="D339" s="1480"/>
      <c r="E339" s="1480"/>
      <c r="F339" s="566" t="s">
        <v>108</v>
      </c>
      <c r="G339" s="1"/>
      <c r="I339" s="1680"/>
      <c r="J339" s="1680"/>
      <c r="K339" s="385">
        <f>SUM(K335:K338)</f>
        <v>697</v>
      </c>
      <c r="L339" s="257"/>
      <c r="M339" s="385">
        <f>SUM(M335:M338)</f>
        <v>770</v>
      </c>
      <c r="Q339" s="3"/>
    </row>
    <row r="340" spans="1:20" ht="16.5" customHeight="1" x14ac:dyDescent="0.3">
      <c r="A340" s="233">
        <v>123</v>
      </c>
      <c r="B340" s="233" t="s">
        <v>707</v>
      </c>
      <c r="C340" s="51"/>
      <c r="D340" s="1480"/>
      <c r="E340" s="1480"/>
      <c r="F340" s="595" t="s">
        <v>461</v>
      </c>
      <c r="G340" s="1"/>
      <c r="I340" s="51"/>
      <c r="J340" s="51"/>
      <c r="K340" s="253">
        <v>0</v>
      </c>
      <c r="L340" s="253"/>
      <c r="M340" s="253">
        <v>0</v>
      </c>
      <c r="Q340" s="3"/>
    </row>
    <row r="341" spans="1:20" ht="16.5" customHeight="1" x14ac:dyDescent="0.3">
      <c r="A341" s="233"/>
      <c r="B341" s="233"/>
      <c r="C341" s="51"/>
      <c r="D341" s="1480"/>
      <c r="E341" s="1480"/>
      <c r="F341" s="566" t="s">
        <v>418</v>
      </c>
      <c r="G341" s="1"/>
      <c r="I341" s="51"/>
      <c r="J341" s="51"/>
      <c r="K341" s="386">
        <f>+K339+K340</f>
        <v>697</v>
      </c>
      <c r="L341" s="257"/>
      <c r="M341" s="386">
        <f>+M339+M340</f>
        <v>770</v>
      </c>
      <c r="Q341" s="3"/>
    </row>
    <row r="342" spans="1:20" ht="6.75" customHeight="1" x14ac:dyDescent="0.3">
      <c r="A342" s="233"/>
      <c r="B342" s="233"/>
      <c r="C342" s="51"/>
      <c r="D342" s="1480"/>
      <c r="E342" s="1480"/>
      <c r="F342" s="595"/>
      <c r="G342" s="1"/>
      <c r="I342" s="51"/>
      <c r="J342" s="51"/>
      <c r="K342" s="168"/>
      <c r="L342" s="168"/>
      <c r="M342" s="168"/>
      <c r="Q342" s="3"/>
    </row>
    <row r="343" spans="1:20" ht="16.5" customHeight="1" x14ac:dyDescent="0.3">
      <c r="A343" s="233">
        <v>123</v>
      </c>
      <c r="B343" s="233" t="s">
        <v>184</v>
      </c>
      <c r="C343" s="51"/>
      <c r="D343" s="1480"/>
      <c r="E343" s="1480"/>
      <c r="F343" s="595" t="s">
        <v>301</v>
      </c>
      <c r="G343" s="1"/>
      <c r="I343" s="51"/>
      <c r="J343" s="51"/>
      <c r="K343" s="598" t="s">
        <v>39</v>
      </c>
      <c r="L343" s="598"/>
      <c r="M343" s="598" t="s">
        <v>39</v>
      </c>
      <c r="Q343" s="3"/>
    </row>
    <row r="344" spans="1:20" ht="6" customHeight="1" thickBot="1" x14ac:dyDescent="0.35">
      <c r="A344" s="502"/>
      <c r="B344" s="502"/>
      <c r="C344" s="846"/>
      <c r="D344" s="1480"/>
      <c r="E344" s="1480"/>
      <c r="F344" s="739"/>
      <c r="G344" s="843"/>
      <c r="H344" s="846"/>
      <c r="I344" s="846"/>
      <c r="J344" s="846"/>
      <c r="K344" s="598"/>
      <c r="L344" s="598"/>
      <c r="M344" s="598"/>
      <c r="Q344" s="492"/>
    </row>
    <row r="345" spans="1:20" ht="16.5" customHeight="1" x14ac:dyDescent="0.3">
      <c r="A345" s="502"/>
      <c r="B345" s="502"/>
      <c r="C345" s="846"/>
      <c r="D345" s="1480"/>
      <c r="E345" s="1480"/>
      <c r="F345" s="1174" t="s">
        <v>1172</v>
      </c>
      <c r="G345" s="1200"/>
      <c r="H345" s="1200"/>
      <c r="I345" s="1200"/>
      <c r="J345" s="1200"/>
      <c r="K345" s="1200"/>
      <c r="L345" s="1200"/>
      <c r="M345" s="1201"/>
      <c r="N345" s="212"/>
      <c r="O345" s="212"/>
      <c r="Q345" s="492"/>
    </row>
    <row r="346" spans="1:20" ht="6.75" customHeight="1" x14ac:dyDescent="0.3">
      <c r="A346" s="502"/>
      <c r="B346" s="502"/>
      <c r="C346" s="846"/>
      <c r="D346" s="1480"/>
      <c r="E346" s="1480"/>
      <c r="F346" s="1175"/>
      <c r="G346" s="1192"/>
      <c r="H346" s="1192"/>
      <c r="I346" s="1192"/>
      <c r="J346" s="1192"/>
      <c r="K346" s="1192"/>
      <c r="L346" s="1192"/>
      <c r="M346" s="1199"/>
      <c r="N346" s="212"/>
      <c r="O346" s="212"/>
      <c r="Q346" s="492"/>
    </row>
    <row r="347" spans="1:20" ht="16.5" customHeight="1" x14ac:dyDescent="0.3">
      <c r="A347" s="502"/>
      <c r="B347" s="502"/>
      <c r="C347" s="846"/>
      <c r="D347" s="1480"/>
      <c r="E347" s="1480"/>
      <c r="F347" s="1175" t="s">
        <v>1179</v>
      </c>
      <c r="G347" s="1192"/>
      <c r="H347" s="1192"/>
      <c r="I347" s="1192"/>
      <c r="J347" s="1192"/>
      <c r="K347" s="1192"/>
      <c r="L347" s="1192"/>
      <c r="M347" s="1199"/>
      <c r="N347" s="212"/>
      <c r="O347" s="212"/>
      <c r="Q347" s="492"/>
    </row>
    <row r="348" spans="1:20" ht="31.5" customHeight="1" x14ac:dyDescent="0.3">
      <c r="A348" s="502"/>
      <c r="B348" s="502"/>
      <c r="C348" s="846"/>
      <c r="D348" s="1480"/>
      <c r="E348" s="1480"/>
      <c r="F348" s="2078" t="s">
        <v>1239</v>
      </c>
      <c r="G348" s="2079"/>
      <c r="H348" s="2079"/>
      <c r="I348" s="2079"/>
      <c r="J348" s="2079"/>
      <c r="K348" s="2079"/>
      <c r="L348" s="2079"/>
      <c r="M348" s="2080"/>
      <c r="O348" s="600"/>
      <c r="Q348" s="492"/>
    </row>
    <row r="349" spans="1:20" ht="81" customHeight="1" x14ac:dyDescent="0.3">
      <c r="A349" s="502">
        <v>123</v>
      </c>
      <c r="B349" s="502" t="s">
        <v>1170</v>
      </c>
      <c r="C349" s="846"/>
      <c r="D349" s="1480"/>
      <c r="E349" s="1480"/>
      <c r="F349" s="2078" t="s">
        <v>1924</v>
      </c>
      <c r="G349" s="2079"/>
      <c r="H349" s="2079"/>
      <c r="I349" s="2079"/>
      <c r="J349" s="2079"/>
      <c r="K349" s="2079"/>
      <c r="L349" s="2079"/>
      <c r="M349" s="2080"/>
      <c r="N349" s="600"/>
      <c r="O349" s="600"/>
      <c r="Q349" s="492"/>
    </row>
    <row r="350" spans="1:20" ht="16.5" customHeight="1" x14ac:dyDescent="0.3">
      <c r="A350" s="502"/>
      <c r="B350" s="502"/>
      <c r="C350" s="846"/>
      <c r="D350" s="1480"/>
      <c r="E350" s="1480"/>
      <c r="F350" s="1191" t="s">
        <v>1686</v>
      </c>
      <c r="G350" s="1178"/>
      <c r="H350" s="1178"/>
      <c r="I350" s="1178"/>
      <c r="J350" s="1178"/>
      <c r="K350" s="1178"/>
      <c r="L350" s="1178"/>
      <c r="M350" s="1179"/>
      <c r="Q350" s="492"/>
    </row>
    <row r="351" spans="1:20" ht="15" customHeight="1" x14ac:dyDescent="0.3">
      <c r="A351" s="502"/>
      <c r="B351" s="502"/>
      <c r="C351" s="846"/>
      <c r="D351" s="1480"/>
      <c r="E351" s="1480"/>
      <c r="F351" s="1209" t="s">
        <v>517</v>
      </c>
      <c r="G351" s="1210"/>
      <c r="H351" s="1210"/>
      <c r="I351" s="1210"/>
      <c r="J351" s="1210"/>
      <c r="K351" s="1210"/>
      <c r="L351" s="1210"/>
      <c r="M351" s="1211"/>
      <c r="Q351" s="492"/>
    </row>
    <row r="352" spans="1:20" ht="33.75" customHeight="1" thickBot="1" x14ac:dyDescent="0.35">
      <c r="A352" s="502">
        <v>123</v>
      </c>
      <c r="B352" s="502" t="s">
        <v>1171</v>
      </c>
      <c r="C352" s="846"/>
      <c r="D352" s="1480"/>
      <c r="E352" s="1480"/>
      <c r="F352" s="2085" t="s">
        <v>1925</v>
      </c>
      <c r="G352" s="2086"/>
      <c r="H352" s="2086"/>
      <c r="I352" s="2086"/>
      <c r="J352" s="2086"/>
      <c r="K352" s="2086"/>
      <c r="L352" s="2086"/>
      <c r="M352" s="2087"/>
      <c r="Q352" s="492"/>
    </row>
    <row r="353" spans="1:20" ht="12.75" customHeight="1" x14ac:dyDescent="0.3">
      <c r="A353" s="233"/>
      <c r="B353" s="233"/>
      <c r="C353" s="51"/>
      <c r="D353" s="1480"/>
      <c r="E353" s="1480"/>
      <c r="F353" s="548"/>
      <c r="G353" s="739"/>
      <c r="H353" s="739"/>
      <c r="I353" s="739"/>
      <c r="J353" s="739"/>
      <c r="K353" s="168"/>
      <c r="L353" s="168"/>
      <c r="M353" s="168"/>
      <c r="Q353" s="3"/>
    </row>
    <row r="354" spans="1:20" ht="16.5" customHeight="1" x14ac:dyDescent="0.3">
      <c r="A354" s="233"/>
      <c r="B354" s="233"/>
      <c r="C354" s="51"/>
      <c r="D354" s="57" t="s">
        <v>298</v>
      </c>
      <c r="E354" s="57">
        <f>E334+0.1</f>
        <v>3.6000000000000005</v>
      </c>
      <c r="F354" s="1555" t="s">
        <v>593</v>
      </c>
      <c r="I354" s="78"/>
      <c r="J354" s="78"/>
      <c r="K354" s="168"/>
      <c r="L354" s="168"/>
      <c r="M354" s="168"/>
      <c r="Q354" s="3"/>
    </row>
    <row r="355" spans="1:20" ht="16.5" customHeight="1" x14ac:dyDescent="0.3">
      <c r="A355" s="233">
        <v>1054</v>
      </c>
      <c r="B355" s="233" t="s">
        <v>895</v>
      </c>
      <c r="C355" s="51"/>
      <c r="D355" s="1480"/>
      <c r="E355" s="1480"/>
      <c r="F355" s="595" t="s">
        <v>793</v>
      </c>
      <c r="G355" s="550"/>
      <c r="I355" s="78"/>
      <c r="J355" s="78"/>
      <c r="K355" s="253">
        <v>94</v>
      </c>
      <c r="L355" s="253"/>
      <c r="M355" s="253">
        <v>88</v>
      </c>
      <c r="P355" s="464"/>
      <c r="Q355" s="3"/>
    </row>
    <row r="356" spans="1:20" ht="16.5" customHeight="1" x14ac:dyDescent="0.3">
      <c r="A356" s="502">
        <v>1054</v>
      </c>
      <c r="B356" s="502" t="s">
        <v>896</v>
      </c>
      <c r="C356" s="543"/>
      <c r="D356" s="1480"/>
      <c r="E356" s="1480"/>
      <c r="F356" s="595" t="s">
        <v>1926</v>
      </c>
      <c r="G356" s="550"/>
      <c r="I356" s="1114"/>
      <c r="J356" s="542"/>
      <c r="K356" s="253">
        <v>0</v>
      </c>
      <c r="L356" s="253"/>
      <c r="M356" s="253">
        <v>0</v>
      </c>
      <c r="O356" s="707" t="s">
        <v>1269</v>
      </c>
      <c r="Q356" s="492"/>
    </row>
    <row r="357" spans="1:20" ht="16.5" customHeight="1" x14ac:dyDescent="0.3">
      <c r="A357" s="233" t="s">
        <v>713</v>
      </c>
      <c r="B357" s="233"/>
      <c r="C357" s="51"/>
      <c r="D357" s="1480"/>
      <c r="E357" s="1480"/>
      <c r="F357" s="595" t="s">
        <v>665</v>
      </c>
      <c r="G357" s="1375"/>
      <c r="I357" s="739"/>
      <c r="J357" s="739"/>
      <c r="K357" s="253">
        <v>250</v>
      </c>
      <c r="L357" s="253"/>
      <c r="M357" s="253">
        <v>240</v>
      </c>
      <c r="Q357" s="3"/>
    </row>
    <row r="358" spans="1:20" ht="16.5" customHeight="1" x14ac:dyDescent="0.3">
      <c r="A358" s="1497"/>
      <c r="B358" s="1497"/>
      <c r="C358" s="1499"/>
      <c r="D358" s="1480"/>
      <c r="E358" s="1480"/>
      <c r="F358" s="595" t="s">
        <v>1628</v>
      </c>
      <c r="G358" s="1375"/>
      <c r="I358" s="739"/>
      <c r="J358" s="739"/>
      <c r="K358" s="253">
        <v>3550</v>
      </c>
      <c r="L358" s="253"/>
      <c r="M358" s="253">
        <v>3000</v>
      </c>
      <c r="Q358" s="492"/>
    </row>
    <row r="359" spans="1:20" ht="16.5" customHeight="1" x14ac:dyDescent="0.3">
      <c r="A359" s="233">
        <v>16</v>
      </c>
      <c r="B359" s="233" t="s">
        <v>1599</v>
      </c>
      <c r="C359" s="51"/>
      <c r="D359" s="1480"/>
      <c r="E359" s="1480"/>
      <c r="F359" s="595" t="s">
        <v>1732</v>
      </c>
      <c r="G359" s="1375"/>
      <c r="H359" s="873"/>
      <c r="I359" s="739"/>
      <c r="J359" s="739"/>
      <c r="K359" s="253">
        <v>1000</v>
      </c>
      <c r="L359" s="253"/>
      <c r="M359" s="1866">
        <v>1000</v>
      </c>
      <c r="O359" s="1727"/>
      <c r="P359" s="707"/>
      <c r="Q359" s="3"/>
    </row>
    <row r="360" spans="1:20" ht="16.5" customHeight="1" x14ac:dyDescent="0.3">
      <c r="A360" s="1604">
        <v>16</v>
      </c>
      <c r="B360" s="1604" t="s">
        <v>1600</v>
      </c>
      <c r="C360" s="1605"/>
      <c r="D360" s="1480"/>
      <c r="E360" s="1480"/>
      <c r="F360" s="595" t="s">
        <v>1733</v>
      </c>
      <c r="G360" s="1375"/>
      <c r="H360" s="873"/>
      <c r="I360" s="739"/>
      <c r="J360" s="739"/>
      <c r="K360" s="253">
        <v>0</v>
      </c>
      <c r="L360" s="253"/>
      <c r="M360" s="1510">
        <v>0</v>
      </c>
      <c r="P360" s="707"/>
      <c r="Q360" s="492"/>
    </row>
    <row r="361" spans="1:20" ht="16.5" customHeight="1" x14ac:dyDescent="0.3">
      <c r="A361" s="1604">
        <v>16</v>
      </c>
      <c r="B361" s="1604" t="s">
        <v>1601</v>
      </c>
      <c r="C361" s="1605"/>
      <c r="D361" s="1480"/>
      <c r="E361" s="1480"/>
      <c r="F361" s="595" t="s">
        <v>1914</v>
      </c>
      <c r="G361" s="1375"/>
      <c r="H361" s="873"/>
      <c r="I361" s="739"/>
      <c r="J361" s="739"/>
      <c r="K361" s="253">
        <v>0</v>
      </c>
      <c r="L361" s="253"/>
      <c r="M361" s="1510">
        <v>0</v>
      </c>
      <c r="P361" s="707"/>
      <c r="Q361" s="492"/>
    </row>
    <row r="362" spans="1:20" s="492" customFormat="1" ht="16.5" customHeight="1" x14ac:dyDescent="0.3">
      <c r="A362" s="483">
        <v>1058</v>
      </c>
      <c r="B362" s="483" t="s">
        <v>1692</v>
      </c>
      <c r="D362" s="101"/>
      <c r="E362" s="101"/>
      <c r="F362" s="595" t="s">
        <v>1689</v>
      </c>
      <c r="I362" s="1162"/>
      <c r="J362" s="246"/>
      <c r="K362" s="244">
        <v>0</v>
      </c>
      <c r="L362" s="244"/>
      <c r="M362" s="244">
        <v>0</v>
      </c>
      <c r="N362" s="1"/>
      <c r="O362" s="599" t="s">
        <v>1694</v>
      </c>
      <c r="P362" s="1"/>
      <c r="R362" s="22"/>
      <c r="S362" s="22"/>
      <c r="T362" s="22"/>
    </row>
    <row r="363" spans="1:20" ht="16.5" customHeight="1" x14ac:dyDescent="0.3">
      <c r="A363" s="233">
        <v>136</v>
      </c>
      <c r="B363" s="233" t="s">
        <v>177</v>
      </c>
      <c r="C363" s="51"/>
      <c r="D363" s="1480"/>
      <c r="E363" s="1480"/>
      <c r="F363" s="595" t="s">
        <v>615</v>
      </c>
      <c r="G363" s="550"/>
      <c r="I363" s="78"/>
      <c r="J363" s="78"/>
      <c r="K363" s="253">
        <v>0</v>
      </c>
      <c r="L363" s="253"/>
      <c r="M363" s="1510">
        <v>0</v>
      </c>
      <c r="Q363" s="3"/>
    </row>
    <row r="364" spans="1:20" ht="16.5" customHeight="1" x14ac:dyDescent="0.3">
      <c r="A364" s="233"/>
      <c r="B364" s="233"/>
      <c r="C364" s="51"/>
      <c r="D364" s="1579"/>
      <c r="E364" s="1579"/>
      <c r="F364" s="595" t="s">
        <v>107</v>
      </c>
      <c r="G364" s="549"/>
      <c r="I364" s="51"/>
      <c r="J364" s="51"/>
      <c r="K364" s="83">
        <f>2965+1000-3550</f>
        <v>415</v>
      </c>
      <c r="L364" s="253"/>
      <c r="M364" s="83">
        <v>157</v>
      </c>
      <c r="Q364" s="3"/>
    </row>
    <row r="365" spans="1:20" ht="15.75" customHeight="1" x14ac:dyDescent="0.3">
      <c r="A365" s="233"/>
      <c r="B365" s="233"/>
      <c r="C365" s="51"/>
      <c r="D365" s="1579"/>
      <c r="E365" s="1579"/>
      <c r="F365" s="1213" t="s">
        <v>664</v>
      </c>
      <c r="G365" s="549"/>
      <c r="I365" s="51"/>
      <c r="J365" s="51"/>
      <c r="K365" s="83">
        <v>0</v>
      </c>
      <c r="L365" s="253"/>
      <c r="M365" s="83">
        <v>0</v>
      </c>
      <c r="Q365" s="3"/>
    </row>
    <row r="366" spans="1:20" ht="16.5" customHeight="1" x14ac:dyDescent="0.3">
      <c r="A366" s="233"/>
      <c r="B366" s="233"/>
      <c r="C366" s="51"/>
      <c r="D366" s="1579"/>
      <c r="E366" s="1579"/>
      <c r="F366" s="1146" t="s">
        <v>419</v>
      </c>
      <c r="G366" s="549"/>
      <c r="I366" s="51"/>
      <c r="J366" s="51"/>
      <c r="K366" s="387">
        <f>SUM(K355:K365)</f>
        <v>5309</v>
      </c>
      <c r="L366" s="388"/>
      <c r="M366" s="387">
        <f>SUM(M355:M365)</f>
        <v>4485</v>
      </c>
      <c r="Q366" s="3"/>
    </row>
    <row r="367" spans="1:20" ht="9" customHeight="1" thickBot="1" x14ac:dyDescent="0.35">
      <c r="A367" s="502"/>
      <c r="B367" s="502"/>
      <c r="C367" s="846"/>
      <c r="D367" s="1579"/>
      <c r="E367" s="1579"/>
      <c r="F367" s="846"/>
      <c r="G367" s="841"/>
      <c r="H367" s="739"/>
      <c r="I367" s="846"/>
      <c r="J367" s="846"/>
      <c r="K367" s="388"/>
      <c r="L367" s="388"/>
      <c r="M367" s="388"/>
      <c r="Q367" s="492"/>
    </row>
    <row r="368" spans="1:20" ht="16.5" customHeight="1" x14ac:dyDescent="0.3">
      <c r="A368" s="502"/>
      <c r="B368" s="502"/>
      <c r="C368" s="846"/>
      <c r="D368" s="1579"/>
      <c r="E368" s="1579"/>
      <c r="F368" s="1196" t="s">
        <v>1172</v>
      </c>
      <c r="G368" s="1197"/>
      <c r="H368" s="1197"/>
      <c r="I368" s="1197"/>
      <c r="J368" s="1197"/>
      <c r="K368" s="1197"/>
      <c r="L368" s="1197"/>
      <c r="M368" s="1198"/>
      <c r="N368" s="212"/>
      <c r="O368" s="212"/>
      <c r="Q368" s="492"/>
    </row>
    <row r="369" spans="1:27" ht="9.9499999999999993" customHeight="1" x14ac:dyDescent="0.3">
      <c r="A369" s="1642"/>
      <c r="B369" s="502"/>
      <c r="C369" s="846"/>
      <c r="D369" s="1579"/>
      <c r="E369" s="1579"/>
      <c r="F369" s="1175"/>
      <c r="G369" s="1192"/>
      <c r="H369" s="1192"/>
      <c r="I369" s="1192"/>
      <c r="J369" s="1192"/>
      <c r="K369" s="1192"/>
      <c r="L369" s="1192"/>
      <c r="M369" s="1199"/>
      <c r="N369" s="212"/>
      <c r="O369" s="212"/>
      <c r="Q369" s="492"/>
    </row>
    <row r="370" spans="1:27" ht="16.5" customHeight="1" x14ac:dyDescent="0.3">
      <c r="A370" s="1642"/>
      <c r="B370" s="502"/>
      <c r="C370" s="846"/>
      <c r="D370" s="1579"/>
      <c r="E370" s="1579"/>
      <c r="F370" s="1175" t="s">
        <v>593</v>
      </c>
      <c r="G370" s="1192"/>
      <c r="H370" s="1192"/>
      <c r="I370" s="1192"/>
      <c r="J370" s="1192"/>
      <c r="K370" s="1192"/>
      <c r="L370" s="1192"/>
      <c r="M370" s="1199"/>
      <c r="N370" s="212"/>
      <c r="O370" s="212"/>
      <c r="Q370" s="492"/>
    </row>
    <row r="371" spans="1:27" ht="33.75" customHeight="1" thickBot="1" x14ac:dyDescent="0.35">
      <c r="A371" s="1642"/>
      <c r="B371" s="502"/>
      <c r="C371" s="846"/>
      <c r="D371" s="1579"/>
      <c r="E371" s="1579"/>
      <c r="F371" s="2085" t="s">
        <v>1635</v>
      </c>
      <c r="G371" s="2086"/>
      <c r="H371" s="2086"/>
      <c r="I371" s="2086"/>
      <c r="J371" s="2086"/>
      <c r="K371" s="2086"/>
      <c r="L371" s="2086"/>
      <c r="M371" s="2087"/>
      <c r="O371" s="600"/>
      <c r="Q371" s="492"/>
    </row>
    <row r="372" spans="1:27" ht="15" customHeight="1" x14ac:dyDescent="0.3">
      <c r="A372" s="325"/>
      <c r="B372" s="325"/>
      <c r="C372" s="12"/>
      <c r="D372" s="101"/>
      <c r="E372" s="101"/>
      <c r="F372" s="22"/>
      <c r="G372" s="101"/>
      <c r="H372" s="1643"/>
      <c r="I372" s="492"/>
      <c r="J372" s="492"/>
      <c r="K372" s="257"/>
      <c r="L372" s="257"/>
      <c r="M372" s="257"/>
      <c r="P372" s="1640"/>
      <c r="Q372" s="595"/>
      <c r="R372" s="595"/>
      <c r="S372" s="595"/>
      <c r="T372" s="595"/>
      <c r="U372" s="595"/>
      <c r="V372" s="595"/>
      <c r="W372" s="595"/>
      <c r="X372" s="595"/>
      <c r="Y372" s="595"/>
      <c r="Z372" s="595"/>
      <c r="AA372" s="595"/>
    </row>
    <row r="373" spans="1:27" ht="16.5" customHeight="1" x14ac:dyDescent="0.3">
      <c r="A373" s="325"/>
      <c r="B373" s="325"/>
      <c r="C373" s="12"/>
      <c r="D373" s="57" t="s">
        <v>298</v>
      </c>
      <c r="E373" s="57">
        <v>4</v>
      </c>
      <c r="F373" s="1555" t="s">
        <v>1370</v>
      </c>
      <c r="I373" s="492"/>
      <c r="J373" s="492"/>
      <c r="K373" s="257"/>
      <c r="L373" s="257"/>
      <c r="M373" s="257"/>
      <c r="Q373" s="595"/>
      <c r="R373" s="595"/>
      <c r="S373" s="595"/>
      <c r="T373" s="595"/>
      <c r="U373" s="595"/>
      <c r="V373" s="595"/>
      <c r="W373" s="595"/>
      <c r="X373" s="595"/>
      <c r="Y373" s="595"/>
      <c r="Z373" s="595"/>
      <c r="AA373" s="595"/>
    </row>
    <row r="374" spans="1:27" ht="16.5" customHeight="1" x14ac:dyDescent="0.3">
      <c r="A374" s="238">
        <v>107</v>
      </c>
      <c r="B374" s="238">
        <v>45</v>
      </c>
      <c r="C374" s="12"/>
      <c r="D374" s="57" t="s">
        <v>298</v>
      </c>
      <c r="E374" s="57">
        <v>4.0999999999999996</v>
      </c>
      <c r="F374" s="190" t="s">
        <v>44</v>
      </c>
      <c r="I374" s="3"/>
      <c r="J374" s="3"/>
      <c r="K374" s="256"/>
      <c r="L374" s="256"/>
      <c r="M374" s="256"/>
      <c r="Q374" s="470"/>
      <c r="R374" s="470"/>
      <c r="S374" s="470"/>
      <c r="T374" s="470"/>
      <c r="U374" s="470"/>
      <c r="V374" s="470"/>
      <c r="W374" s="470"/>
      <c r="X374" s="470"/>
      <c r="Y374" s="470"/>
      <c r="Z374" s="470"/>
      <c r="AA374" s="470"/>
    </row>
    <row r="375" spans="1:27" ht="16.5" customHeight="1" x14ac:dyDescent="0.3">
      <c r="A375" s="238"/>
      <c r="B375" s="238"/>
      <c r="C375" s="3"/>
      <c r="E375" s="57"/>
      <c r="F375" s="1162" t="s">
        <v>607</v>
      </c>
      <c r="G375" s="57"/>
      <c r="I375" s="3"/>
      <c r="J375" s="3"/>
      <c r="K375" s="253">
        <v>54</v>
      </c>
      <c r="L375" s="253"/>
      <c r="M375" s="253">
        <v>33</v>
      </c>
      <c r="T375" s="466"/>
      <c r="U375" s="466"/>
    </row>
    <row r="376" spans="1:27" ht="16.5" customHeight="1" x14ac:dyDescent="0.3">
      <c r="A376" s="238"/>
      <c r="B376" s="238"/>
      <c r="C376" s="3"/>
      <c r="D376" s="57"/>
      <c r="E376" s="57"/>
      <c r="F376" s="1162" t="s">
        <v>74</v>
      </c>
      <c r="G376" s="57"/>
      <c r="I376" s="3"/>
      <c r="J376" s="3"/>
      <c r="K376" s="253">
        <f>4200-793</f>
        <v>3407</v>
      </c>
      <c r="L376" s="253">
        <v>18033</v>
      </c>
      <c r="M376" s="253">
        <f>5000-4000+1000</f>
        <v>2000</v>
      </c>
    </row>
    <row r="377" spans="1:27" ht="16.5" customHeight="1" x14ac:dyDescent="0.3">
      <c r="A377" s="238"/>
      <c r="B377" s="238"/>
      <c r="C377" s="3"/>
      <c r="D377" s="101"/>
      <c r="E377" s="101"/>
      <c r="F377" s="1162" t="s">
        <v>464</v>
      </c>
      <c r="G377" s="101"/>
      <c r="I377" s="3"/>
      <c r="J377" s="3"/>
      <c r="K377" s="253">
        <f>4000</f>
        <v>4000</v>
      </c>
      <c r="L377" s="253"/>
      <c r="M377" s="253">
        <f>4000-250</f>
        <v>3750</v>
      </c>
    </row>
    <row r="378" spans="1:27" ht="16.5" customHeight="1" x14ac:dyDescent="0.3">
      <c r="A378" s="238">
        <v>107</v>
      </c>
      <c r="B378" s="238" t="s">
        <v>1418</v>
      </c>
      <c r="C378" s="3"/>
      <c r="D378" s="101"/>
      <c r="E378" s="101"/>
      <c r="F378" s="1162" t="s">
        <v>1451</v>
      </c>
      <c r="G378" s="101"/>
      <c r="I378" s="3"/>
      <c r="J378" s="3"/>
      <c r="K378" s="253">
        <f>10000-4000</f>
        <v>6000</v>
      </c>
      <c r="L378" s="253"/>
      <c r="M378" s="253">
        <v>9000</v>
      </c>
      <c r="P378" s="1332"/>
    </row>
    <row r="379" spans="1:27" ht="16.5" customHeight="1" x14ac:dyDescent="0.3">
      <c r="A379" s="238"/>
      <c r="B379" s="238"/>
      <c r="C379" s="3"/>
      <c r="D379" s="101"/>
      <c r="E379" s="101"/>
      <c r="F379" s="566" t="s">
        <v>420</v>
      </c>
      <c r="G379" s="101"/>
      <c r="I379" s="3"/>
      <c r="J379" s="3"/>
      <c r="K379" s="386">
        <f>SUM(K375:K378)</f>
        <v>13461</v>
      </c>
      <c r="L379" s="257"/>
      <c r="M379" s="386">
        <f>SUM(M375:M378)</f>
        <v>14783</v>
      </c>
      <c r="P379" s="1332"/>
    </row>
    <row r="380" spans="1:27" ht="6.75" customHeight="1" x14ac:dyDescent="0.3">
      <c r="A380" s="238"/>
      <c r="B380" s="238"/>
      <c r="C380" s="3"/>
      <c r="D380" s="101"/>
      <c r="E380" s="101"/>
      <c r="F380" s="22"/>
      <c r="G380" s="101"/>
      <c r="H380" s="503"/>
      <c r="I380" s="492"/>
      <c r="J380" s="492"/>
      <c r="K380" s="253"/>
      <c r="L380" s="253"/>
      <c r="M380" s="253"/>
    </row>
    <row r="381" spans="1:27" ht="31.5" customHeight="1" x14ac:dyDescent="0.3">
      <c r="A381" s="238">
        <v>107</v>
      </c>
      <c r="B381" s="238">
        <v>48</v>
      </c>
      <c r="C381" s="492"/>
      <c r="D381" s="1931"/>
      <c r="E381" s="101"/>
      <c r="F381" s="2095" t="s">
        <v>1978</v>
      </c>
      <c r="G381" s="2095"/>
      <c r="H381" s="2095"/>
      <c r="I381" s="2095"/>
      <c r="J381" s="2095"/>
      <c r="K381" s="2095"/>
      <c r="L381" s="2095"/>
      <c r="M381" s="2095"/>
    </row>
    <row r="382" spans="1:27" x14ac:dyDescent="0.3">
      <c r="A382" s="483"/>
      <c r="B382" s="483"/>
      <c r="C382" s="492"/>
      <c r="D382" s="1931"/>
      <c r="E382" s="101"/>
      <c r="F382" s="1930" t="s">
        <v>799</v>
      </c>
      <c r="G382" s="740"/>
      <c r="H382" s="740"/>
      <c r="I382" s="740"/>
      <c r="J382" s="740"/>
      <c r="K382" s="740"/>
      <c r="L382" s="740"/>
      <c r="M382" s="740"/>
    </row>
    <row r="383" spans="1:27" x14ac:dyDescent="0.3">
      <c r="A383" s="483"/>
      <c r="B383" s="483"/>
      <c r="C383" s="492"/>
      <c r="D383" s="1931"/>
      <c r="E383" s="101"/>
      <c r="F383" s="1714" t="str">
        <f>"i)Trust funds and deposits (note "&amp;'Note 6 to 8'!E126&amp;")"</f>
        <v>i)Trust funds and deposits (note 7.2)</v>
      </c>
      <c r="G383" s="101"/>
      <c r="I383" s="492"/>
      <c r="J383" s="492"/>
      <c r="K383" s="253">
        <f>'Note 6 to 8'!Q133</f>
        <v>956</v>
      </c>
      <c r="L383" s="253"/>
      <c r="M383" s="253">
        <f>'Note 6 to 8'!S133</f>
        <v>574</v>
      </c>
      <c r="O383" s="1311"/>
    </row>
    <row r="384" spans="1:27" x14ac:dyDescent="0.3">
      <c r="A384" s="238"/>
      <c r="B384" s="238"/>
      <c r="C384" s="492"/>
      <c r="D384" s="1931"/>
      <c r="E384" s="101"/>
      <c r="F384" s="1714" t="str">
        <f>"ii) Unspent grant funds with conditions (note "&amp;E54&amp;")"</f>
        <v>ii) Unspent grant funds with conditions (note 2.4)</v>
      </c>
      <c r="G384" s="1714"/>
      <c r="H384" s="1714"/>
      <c r="I384" s="492"/>
      <c r="J384" s="492"/>
      <c r="K384" s="253">
        <f>K105</f>
        <v>950</v>
      </c>
      <c r="L384" s="253"/>
      <c r="M384" s="253">
        <f>M105</f>
        <v>1400</v>
      </c>
      <c r="O384" s="1311"/>
      <c r="P384" s="599"/>
    </row>
    <row r="385" spans="1:20" x14ac:dyDescent="0.3">
      <c r="A385" s="483"/>
      <c r="B385" s="483"/>
      <c r="C385" s="492"/>
      <c r="D385" s="1931"/>
      <c r="E385" s="101"/>
      <c r="F385" s="1714"/>
      <c r="G385" s="1714"/>
      <c r="H385" s="1714"/>
      <c r="I385" s="492"/>
      <c r="J385" s="492"/>
      <c r="K385" s="385">
        <f>SUM(K381:K384)</f>
        <v>1906</v>
      </c>
      <c r="L385" s="253"/>
      <c r="M385" s="385">
        <f>SUM(M381:M384)</f>
        <v>1974</v>
      </c>
      <c r="O385" s="1311"/>
      <c r="P385" s="599"/>
    </row>
    <row r="386" spans="1:20" x14ac:dyDescent="0.3">
      <c r="A386" s="483"/>
      <c r="B386" s="483"/>
      <c r="C386" s="492"/>
      <c r="D386" s="1931"/>
      <c r="E386" s="101"/>
      <c r="F386" s="1933" t="s">
        <v>1979</v>
      </c>
      <c r="G386" s="1934"/>
      <c r="H386" s="1934"/>
      <c r="I386" s="807"/>
      <c r="J386" s="807"/>
      <c r="K386" s="1935"/>
      <c r="L386" s="1935"/>
      <c r="M386" s="1935"/>
      <c r="O386" s="1311"/>
      <c r="P386" s="599"/>
    </row>
    <row r="387" spans="1:20" x14ac:dyDescent="0.3">
      <c r="A387" s="238"/>
      <c r="B387" s="238"/>
      <c r="C387" s="492"/>
      <c r="D387" s="1931"/>
      <c r="E387" s="101"/>
      <c r="F387" s="1937" t="str">
        <f>"iii) Landfill restoration (note "&amp;'Note 6 to 8'!E141&amp;")"</f>
        <v>iii) Landfill restoration (note 7.3)</v>
      </c>
      <c r="G387" s="1077"/>
      <c r="H387" s="1077"/>
      <c r="I387" s="1077"/>
      <c r="J387" s="1077"/>
      <c r="K387" s="1935">
        <f>'Note 6 to 8'!O151</f>
        <v>0</v>
      </c>
      <c r="L387" s="1935"/>
      <c r="M387" s="1935">
        <f>'Note 6 to 8'!O165</f>
        <v>0</v>
      </c>
      <c r="O387" s="1311"/>
    </row>
    <row r="388" spans="1:20" x14ac:dyDescent="0.3">
      <c r="A388" s="483"/>
      <c r="B388" s="483"/>
      <c r="C388" s="492"/>
      <c r="D388" s="1931"/>
      <c r="E388" s="101"/>
      <c r="F388" s="1937" t="str">
        <f>"iv) Employee provisions (note "&amp;'Note 6 to 8'!E141&amp;")"</f>
        <v>iv) Employee provisions (note 7.3)</v>
      </c>
      <c r="G388" s="1077"/>
      <c r="H388" s="1077"/>
      <c r="I388" s="1077"/>
      <c r="J388" s="1077"/>
      <c r="K388" s="1935">
        <f>'Note 6 to 8'!K151+'Note 6 to 8'!M151</f>
        <v>6962</v>
      </c>
      <c r="L388" s="1935"/>
      <c r="M388" s="1935">
        <f>'Note 6 to 8'!K165+'Note 6 to 8'!M165</f>
        <v>6962</v>
      </c>
      <c r="O388" s="1311"/>
    </row>
    <row r="389" spans="1:20" x14ac:dyDescent="0.3">
      <c r="A389" s="483"/>
      <c r="B389" s="483"/>
      <c r="C389" s="492"/>
      <c r="D389" s="1931"/>
      <c r="E389" s="101"/>
      <c r="F389" s="1937" t="str">
        <f>"v) Sport and recreation reserve funds (note "&amp;'Note 9'!D5&amp;")"</f>
        <v>v) Sport and recreation reserve funds (note 9.1)</v>
      </c>
      <c r="G389" s="1931"/>
      <c r="H389" s="1077"/>
      <c r="I389" s="807"/>
      <c r="J389" s="807"/>
      <c r="K389" s="1935">
        <f>'Note 9'!J56</f>
        <v>1369</v>
      </c>
      <c r="L389" s="1935"/>
      <c r="M389" s="1935">
        <f>'Note 9'!J59</f>
        <v>1369</v>
      </c>
      <c r="O389" s="1311"/>
    </row>
    <row r="390" spans="1:20" x14ac:dyDescent="0.3">
      <c r="A390" s="238"/>
      <c r="B390" s="238"/>
      <c r="C390" s="3"/>
      <c r="D390" s="1931"/>
      <c r="E390" s="101"/>
      <c r="F390" s="1220" t="s">
        <v>1981</v>
      </c>
      <c r="G390" s="1220"/>
      <c r="H390" s="1220"/>
      <c r="I390" s="492"/>
      <c r="J390" s="492"/>
      <c r="K390" s="253">
        <v>0</v>
      </c>
      <c r="L390" s="253">
        <v>0</v>
      </c>
      <c r="M390" s="253">
        <v>0</v>
      </c>
      <c r="O390" s="599" t="s">
        <v>1640</v>
      </c>
    </row>
    <row r="391" spans="1:20" x14ac:dyDescent="0.3">
      <c r="A391" s="238"/>
      <c r="B391" s="238"/>
      <c r="C391" s="3"/>
      <c r="D391" s="1931"/>
      <c r="E391" s="101"/>
      <c r="F391" s="1930" t="s">
        <v>1983</v>
      </c>
      <c r="G391" s="1948"/>
      <c r="H391" s="1949"/>
      <c r="I391" s="1950"/>
      <c r="J391" s="1950"/>
      <c r="K391" s="1951">
        <f>SUM(K385:K390)</f>
        <v>10237</v>
      </c>
      <c r="L391" s="1952">
        <v>0</v>
      </c>
      <c r="M391" s="1951">
        <f>SUM(M385:M390)</f>
        <v>10305</v>
      </c>
    </row>
    <row r="392" spans="1:20" x14ac:dyDescent="0.3">
      <c r="A392" s="238"/>
      <c r="B392" s="238"/>
      <c r="C392" s="3"/>
      <c r="D392" s="1931"/>
      <c r="E392" s="101"/>
      <c r="F392" s="1930" t="s">
        <v>1984</v>
      </c>
      <c r="G392" s="1948"/>
      <c r="H392" s="1949"/>
      <c r="I392" s="1950"/>
      <c r="J392" s="1950"/>
      <c r="K392" s="1953">
        <f>K379-K391</f>
        <v>3224</v>
      </c>
      <c r="L392" s="1952">
        <v>0</v>
      </c>
      <c r="M392" s="1953">
        <f>M379-M391</f>
        <v>4478</v>
      </c>
      <c r="T392" s="492"/>
    </row>
    <row r="393" spans="1:20" x14ac:dyDescent="0.3">
      <c r="A393" s="483"/>
      <c r="B393" s="483"/>
      <c r="C393" s="492"/>
      <c r="D393" s="1931"/>
      <c r="E393" s="101"/>
      <c r="F393" s="1955" t="s">
        <v>1993</v>
      </c>
      <c r="G393" s="1948"/>
      <c r="H393" s="1949"/>
      <c r="I393" s="1950"/>
      <c r="J393" s="1950"/>
      <c r="K393" s="1952">
        <f>K444+K447</f>
        <v>200</v>
      </c>
      <c r="L393" s="1954">
        <f t="shared" ref="L393:M393" si="1">L444+L447</f>
        <v>0</v>
      </c>
      <c r="M393" s="1952">
        <f t="shared" si="1"/>
        <v>196</v>
      </c>
      <c r="T393" s="492"/>
    </row>
    <row r="394" spans="1:20" x14ac:dyDescent="0.3">
      <c r="A394" s="483"/>
      <c r="B394" s="483"/>
      <c r="C394" s="492"/>
      <c r="D394" s="1931"/>
      <c r="E394" s="101"/>
      <c r="F394" s="1930" t="s">
        <v>1994</v>
      </c>
      <c r="G394" s="1948"/>
      <c r="H394" s="1949"/>
      <c r="I394" s="1950"/>
      <c r="J394" s="1950"/>
      <c r="K394" s="1951">
        <f>SUM(K392:K393)</f>
        <v>3424</v>
      </c>
      <c r="L394" s="1952"/>
      <c r="M394" s="1951">
        <f>SUM(M392:M393)</f>
        <v>4674</v>
      </c>
      <c r="T394" s="492"/>
    </row>
    <row r="395" spans="1:20" ht="17.25" thickBot="1" x14ac:dyDescent="0.35">
      <c r="A395" s="483"/>
      <c r="B395" s="483"/>
      <c r="C395" s="492"/>
      <c r="D395" s="1932"/>
      <c r="E395" s="57"/>
      <c r="F395" s="190"/>
      <c r="G395" s="101"/>
      <c r="I395" s="492"/>
      <c r="J395" s="492"/>
      <c r="K395" s="257"/>
      <c r="L395" s="253"/>
      <c r="M395" s="257"/>
      <c r="T395" s="492"/>
    </row>
    <row r="396" spans="1:20" x14ac:dyDescent="0.3">
      <c r="A396" s="483"/>
      <c r="B396" s="483"/>
      <c r="C396" s="492"/>
      <c r="D396" s="101"/>
      <c r="E396" s="101"/>
      <c r="F396" s="1196" t="s">
        <v>1172</v>
      </c>
      <c r="G396" s="1197"/>
      <c r="H396" s="1197"/>
      <c r="I396" s="1197"/>
      <c r="J396" s="1197"/>
      <c r="K396" s="1197"/>
      <c r="L396" s="1197"/>
      <c r="M396" s="1198"/>
      <c r="N396" s="867"/>
      <c r="T396" s="492"/>
    </row>
    <row r="397" spans="1:20" ht="6" customHeight="1" x14ac:dyDescent="0.3">
      <c r="A397" s="483"/>
      <c r="B397" s="483"/>
      <c r="C397" s="492"/>
      <c r="D397" s="101"/>
      <c r="E397" s="101"/>
      <c r="F397" s="1175"/>
      <c r="G397" s="1192"/>
      <c r="H397" s="1192"/>
      <c r="I397" s="1192"/>
      <c r="J397" s="1192"/>
      <c r="K397" s="1192"/>
      <c r="L397" s="1192"/>
      <c r="M397" s="1199"/>
      <c r="N397" s="867"/>
      <c r="T397" s="492"/>
    </row>
    <row r="398" spans="1:20" x14ac:dyDescent="0.3">
      <c r="A398" s="483"/>
      <c r="B398" s="483"/>
      <c r="C398" s="492"/>
      <c r="D398" s="101"/>
      <c r="E398" s="101"/>
      <c r="F398" s="1175" t="s">
        <v>44</v>
      </c>
      <c r="G398" s="1192"/>
      <c r="H398" s="1192"/>
      <c r="I398" s="1192"/>
      <c r="J398" s="1192"/>
      <c r="K398" s="1192"/>
      <c r="L398" s="1192"/>
      <c r="M398" s="1199"/>
      <c r="N398" s="867"/>
      <c r="T398" s="492"/>
    </row>
    <row r="399" spans="1:20" ht="34.5" customHeight="1" x14ac:dyDescent="0.3">
      <c r="A399" s="502">
        <v>107</v>
      </c>
      <c r="B399" s="502">
        <v>46</v>
      </c>
      <c r="C399" s="492"/>
      <c r="D399" s="101"/>
      <c r="E399" s="101"/>
      <c r="F399" s="2078" t="s">
        <v>1266</v>
      </c>
      <c r="G399" s="2079"/>
      <c r="H399" s="2079"/>
      <c r="I399" s="2079"/>
      <c r="J399" s="2079"/>
      <c r="K399" s="2079"/>
      <c r="L399" s="2079"/>
      <c r="M399" s="2080"/>
      <c r="N399" s="867"/>
      <c r="T399" s="492"/>
    </row>
    <row r="400" spans="1:20" x14ac:dyDescent="0.3">
      <c r="A400" s="483">
        <v>107</v>
      </c>
      <c r="B400" s="483">
        <v>48</v>
      </c>
      <c r="C400" s="492"/>
      <c r="D400" s="1931"/>
      <c r="E400" s="101"/>
      <c r="F400" s="1936" t="s">
        <v>1995</v>
      </c>
      <c r="G400" s="1850"/>
      <c r="H400" s="1850"/>
      <c r="I400" s="1618"/>
      <c r="J400" s="1618"/>
      <c r="K400" s="1618"/>
      <c r="L400" s="1618"/>
      <c r="M400" s="1619"/>
      <c r="N400" s="867"/>
      <c r="T400" s="492"/>
    </row>
    <row r="401" spans="1:20" x14ac:dyDescent="0.3">
      <c r="A401" s="483"/>
      <c r="B401" s="483"/>
      <c r="C401" s="492"/>
      <c r="D401" s="1931"/>
      <c r="E401" s="101"/>
      <c r="F401" s="1629" t="s">
        <v>1638</v>
      </c>
      <c r="G401" s="1628"/>
      <c r="H401" s="1628"/>
      <c r="I401" s="1628"/>
      <c r="J401" s="1628"/>
      <c r="K401" s="1628"/>
      <c r="L401" s="1628"/>
      <c r="M401" s="1630"/>
      <c r="O401" s="599" t="s">
        <v>1641</v>
      </c>
      <c r="T401" s="492"/>
    </row>
    <row r="402" spans="1:20" x14ac:dyDescent="0.3">
      <c r="A402" s="483"/>
      <c r="B402" s="483"/>
      <c r="C402" s="492"/>
      <c r="D402" s="1931"/>
      <c r="E402" s="101"/>
      <c r="F402" s="1629" t="s">
        <v>1639</v>
      </c>
      <c r="G402" s="1628"/>
      <c r="H402" s="1628"/>
      <c r="I402" s="1628"/>
      <c r="J402" s="1628"/>
      <c r="K402" s="1628"/>
      <c r="L402" s="1628"/>
      <c r="M402" s="1630"/>
      <c r="T402" s="492"/>
    </row>
    <row r="403" spans="1:20" x14ac:dyDescent="0.3">
      <c r="A403" s="483"/>
      <c r="B403" s="483"/>
      <c r="C403" s="492"/>
      <c r="D403" s="1931"/>
      <c r="E403" s="101"/>
      <c r="F403" s="1938" t="s">
        <v>1980</v>
      </c>
      <c r="G403" s="1628"/>
      <c r="H403" s="1628"/>
      <c r="I403" s="1628"/>
      <c r="J403" s="1628"/>
      <c r="K403" s="1628"/>
      <c r="L403" s="1628"/>
      <c r="M403" s="1630"/>
      <c r="T403" s="492"/>
    </row>
    <row r="404" spans="1:20" x14ac:dyDescent="0.3">
      <c r="A404" s="483"/>
      <c r="B404" s="483"/>
      <c r="C404" s="492"/>
      <c r="D404" s="1931"/>
      <c r="E404" s="101"/>
      <c r="F404" s="1938" t="s">
        <v>1982</v>
      </c>
      <c r="G404" s="1628"/>
      <c r="H404" s="1628"/>
      <c r="I404" s="1628"/>
      <c r="J404" s="1628"/>
      <c r="K404" s="1628"/>
      <c r="L404" s="1628"/>
      <c r="M404" s="1630"/>
      <c r="T404" s="492"/>
    </row>
    <row r="405" spans="1:20" x14ac:dyDescent="0.3">
      <c r="A405" s="483"/>
      <c r="B405" s="483"/>
      <c r="C405" s="492"/>
      <c r="D405" s="1931"/>
      <c r="E405" s="101"/>
      <c r="F405" s="1938" t="s">
        <v>1986</v>
      </c>
      <c r="G405" s="1628"/>
      <c r="H405" s="1628"/>
      <c r="I405" s="1628"/>
      <c r="J405" s="1628"/>
      <c r="K405" s="1628"/>
      <c r="L405" s="1628"/>
      <c r="M405" s="1630"/>
      <c r="T405" s="492"/>
    </row>
    <row r="406" spans="1:20" x14ac:dyDescent="0.3">
      <c r="A406" s="483"/>
      <c r="B406" s="483"/>
      <c r="C406" s="492"/>
      <c r="D406" s="1931"/>
      <c r="E406" s="101"/>
      <c r="F406" s="1938" t="s">
        <v>1996</v>
      </c>
      <c r="G406" s="1628"/>
      <c r="H406" s="1628"/>
      <c r="I406" s="1628"/>
      <c r="J406" s="1628"/>
      <c r="K406" s="1628"/>
      <c r="L406" s="1628"/>
      <c r="M406" s="1630"/>
      <c r="T406" s="492"/>
    </row>
    <row r="407" spans="1:20" ht="17.25" thickBot="1" x14ac:dyDescent="0.35">
      <c r="A407" s="483"/>
      <c r="B407" s="483"/>
      <c r="C407" s="492"/>
      <c r="D407" s="1931"/>
      <c r="E407" s="101"/>
      <c r="F407" s="1939" t="s">
        <v>1985</v>
      </c>
      <c r="G407" s="1631"/>
      <c r="H407" s="1631"/>
      <c r="I407" s="1631"/>
      <c r="J407" s="1631"/>
      <c r="K407" s="1631"/>
      <c r="L407" s="1631"/>
      <c r="M407" s="1632"/>
      <c r="T407" s="492"/>
    </row>
    <row r="408" spans="1:20" x14ac:dyDescent="0.3">
      <c r="A408" s="238"/>
      <c r="B408" s="238"/>
      <c r="C408" s="3"/>
      <c r="D408" s="101"/>
      <c r="E408" s="101"/>
      <c r="F408" s="22"/>
      <c r="G408" s="101"/>
      <c r="H408" s="544"/>
      <c r="I408" s="492"/>
      <c r="J408" s="492"/>
      <c r="K408" s="131"/>
      <c r="L408" s="131"/>
      <c r="M408" s="131"/>
      <c r="N408" s="867"/>
      <c r="O408" s="867"/>
    </row>
    <row r="409" spans="1:20" x14ac:dyDescent="0.3">
      <c r="A409" s="238">
        <v>101</v>
      </c>
      <c r="B409" s="238" t="s">
        <v>837</v>
      </c>
      <c r="C409" s="3"/>
      <c r="D409" s="57" t="s">
        <v>298</v>
      </c>
      <c r="E409" s="57">
        <f>E374+0.1</f>
        <v>4.1999999999999993</v>
      </c>
      <c r="F409" s="94" t="s">
        <v>45</v>
      </c>
      <c r="G409" s="1"/>
      <c r="I409" s="492"/>
      <c r="J409" s="492"/>
      <c r="K409" s="1371"/>
      <c r="L409" s="131"/>
      <c r="M409" s="1371"/>
    </row>
    <row r="410" spans="1:20" ht="16.5" customHeight="1" x14ac:dyDescent="0.3">
      <c r="A410" s="238"/>
      <c r="B410" s="238"/>
      <c r="C410" s="3"/>
      <c r="E410" s="1555"/>
      <c r="F410" s="99" t="s">
        <v>608</v>
      </c>
      <c r="G410" s="1"/>
      <c r="I410" s="492"/>
      <c r="J410" s="492"/>
      <c r="K410" s="68"/>
      <c r="L410" s="131"/>
      <c r="M410" s="39"/>
    </row>
    <row r="411" spans="1:20" ht="16.5" customHeight="1" x14ac:dyDescent="0.3">
      <c r="A411" s="238"/>
      <c r="B411" s="238"/>
      <c r="C411" s="3"/>
      <c r="D411" s="1555"/>
      <c r="E411" s="1555"/>
      <c r="F411" s="71" t="s">
        <v>42</v>
      </c>
      <c r="G411" s="1"/>
      <c r="I411" s="492"/>
      <c r="J411" s="492"/>
      <c r="K411" s="253">
        <v>2631</v>
      </c>
      <c r="L411" s="253"/>
      <c r="M411" s="253">
        <v>2482</v>
      </c>
    </row>
    <row r="412" spans="1:20" ht="16.5" customHeight="1" x14ac:dyDescent="0.3">
      <c r="A412" s="238"/>
      <c r="B412" s="238"/>
      <c r="C412" s="901"/>
      <c r="D412" s="1555"/>
      <c r="E412" s="1555"/>
      <c r="F412" s="1395" t="s">
        <v>463</v>
      </c>
      <c r="G412" s="873"/>
      <c r="H412" s="873"/>
      <c r="I412" s="901"/>
      <c r="J412" s="901"/>
      <c r="K412" s="1397">
        <v>1714</v>
      </c>
      <c r="L412" s="253"/>
      <c r="M412" s="253">
        <v>1491</v>
      </c>
    </row>
    <row r="413" spans="1:20" ht="16.5" customHeight="1" x14ac:dyDescent="0.3">
      <c r="A413" s="238">
        <v>7</v>
      </c>
      <c r="B413" s="238" t="s">
        <v>234</v>
      </c>
      <c r="C413" s="901"/>
      <c r="D413" s="1162"/>
      <c r="E413" s="1162"/>
      <c r="F413" s="1395" t="s">
        <v>1434</v>
      </c>
      <c r="G413" s="873"/>
      <c r="H413" s="873"/>
      <c r="I413" s="901"/>
      <c r="J413" s="901"/>
      <c r="K413" s="253">
        <f>-1000</f>
        <v>-1000</v>
      </c>
      <c r="L413" s="253"/>
      <c r="M413" s="253">
        <f>-1110</f>
        <v>-1110</v>
      </c>
      <c r="P413" s="599"/>
    </row>
    <row r="414" spans="1:20" ht="16.5" customHeight="1" x14ac:dyDescent="0.3">
      <c r="A414" s="238"/>
      <c r="B414" s="238"/>
      <c r="C414" s="901"/>
      <c r="D414" s="1162"/>
      <c r="E414" s="1162"/>
      <c r="F414" s="1398" t="s">
        <v>157</v>
      </c>
      <c r="G414" s="873"/>
      <c r="H414" s="873"/>
      <c r="I414" s="1398"/>
      <c r="J414" s="1398"/>
      <c r="K414" s="253">
        <v>651</v>
      </c>
      <c r="L414" s="253"/>
      <c r="M414" s="253">
        <v>620</v>
      </c>
      <c r="P414" s="599"/>
    </row>
    <row r="415" spans="1:20" ht="16.5" customHeight="1" x14ac:dyDescent="0.3">
      <c r="A415" s="238"/>
      <c r="B415" s="238"/>
      <c r="C415" s="901"/>
      <c r="D415" s="1162"/>
      <c r="E415" s="1162"/>
      <c r="F415" s="1395" t="s">
        <v>592</v>
      </c>
      <c r="G415" s="873"/>
      <c r="H415" s="873"/>
      <c r="I415" s="901"/>
      <c r="J415" s="901"/>
      <c r="K415" s="253">
        <f>3898-164</f>
        <v>3734</v>
      </c>
      <c r="L415" s="253"/>
      <c r="M415" s="253">
        <v>1760</v>
      </c>
      <c r="P415" s="599"/>
    </row>
    <row r="416" spans="1:20" ht="16.5" customHeight="1" x14ac:dyDescent="0.3">
      <c r="A416" s="238">
        <v>7</v>
      </c>
      <c r="B416" s="238" t="s">
        <v>234</v>
      </c>
      <c r="C416" s="901"/>
      <c r="D416" s="1162"/>
      <c r="E416" s="1162"/>
      <c r="F416" s="1395" t="s">
        <v>1435</v>
      </c>
      <c r="G416" s="873"/>
      <c r="H416" s="873"/>
      <c r="I416" s="901"/>
      <c r="J416" s="901"/>
      <c r="K416" s="253">
        <f>-K431-K413</f>
        <v>-934</v>
      </c>
      <c r="L416" s="253"/>
      <c r="M416" s="253">
        <f>-M431-M413</f>
        <v>-564</v>
      </c>
      <c r="P416" s="599"/>
    </row>
    <row r="417" spans="1:17" ht="16.5" customHeight="1" x14ac:dyDescent="0.3">
      <c r="A417" s="238"/>
      <c r="B417" s="238"/>
      <c r="C417" s="3"/>
      <c r="D417" s="1162"/>
      <c r="E417" s="1162"/>
      <c r="F417" s="71" t="s">
        <v>158</v>
      </c>
      <c r="G417" s="1"/>
      <c r="I417" s="3"/>
      <c r="J417" s="3"/>
      <c r="K417" s="1397" t="s">
        <v>278</v>
      </c>
      <c r="L417" s="253"/>
      <c r="M417" s="253">
        <v>0</v>
      </c>
      <c r="P417" s="1737"/>
    </row>
    <row r="418" spans="1:17" ht="16.5" customHeight="1" x14ac:dyDescent="0.3">
      <c r="A418" s="238"/>
      <c r="B418" s="238"/>
      <c r="C418" s="3"/>
      <c r="D418" s="1162"/>
      <c r="E418" s="1162"/>
      <c r="F418" s="94" t="s">
        <v>108</v>
      </c>
      <c r="G418" s="1"/>
      <c r="I418" s="3"/>
      <c r="J418" s="3"/>
      <c r="K418" s="386">
        <f>SUM(K411:K417)</f>
        <v>6796</v>
      </c>
      <c r="L418" s="257"/>
      <c r="M418" s="386">
        <f>SUM(M411:M417)</f>
        <v>4679</v>
      </c>
      <c r="P418" s="320"/>
    </row>
    <row r="419" spans="1:17" ht="9.9499999999999993" customHeight="1" x14ac:dyDescent="0.3">
      <c r="A419" s="238"/>
      <c r="B419" s="238"/>
      <c r="C419" s="3"/>
      <c r="D419" s="1162"/>
      <c r="E419" s="1162"/>
      <c r="F419" s="36"/>
      <c r="G419" s="71"/>
      <c r="I419" s="3"/>
      <c r="J419" s="3"/>
      <c r="K419" s="131"/>
      <c r="L419" s="131"/>
      <c r="M419" s="131"/>
    </row>
    <row r="420" spans="1:17" ht="16.5" customHeight="1" x14ac:dyDescent="0.3">
      <c r="A420" s="238"/>
      <c r="B420" s="238"/>
      <c r="C420" s="3"/>
      <c r="D420" s="1162"/>
      <c r="E420" s="1162"/>
      <c r="F420" s="99" t="s">
        <v>346</v>
      </c>
      <c r="G420" s="1"/>
      <c r="I420" s="3"/>
      <c r="J420" s="3"/>
      <c r="K420" s="131"/>
      <c r="L420" s="131"/>
      <c r="M420" s="131"/>
    </row>
    <row r="421" spans="1:17" ht="16.5" customHeight="1" x14ac:dyDescent="0.3">
      <c r="A421" s="238"/>
      <c r="B421" s="238"/>
      <c r="C421" s="3"/>
      <c r="D421" s="1162"/>
      <c r="E421" s="1162"/>
      <c r="F421" s="36" t="s">
        <v>157</v>
      </c>
      <c r="G421" s="1"/>
      <c r="I421" s="3"/>
      <c r="J421" s="3"/>
      <c r="K421" s="253">
        <v>12</v>
      </c>
      <c r="L421" s="131"/>
      <c r="M421" s="253">
        <v>11</v>
      </c>
      <c r="N421" s="147"/>
      <c r="O421" s="147"/>
    </row>
    <row r="422" spans="1:17" ht="16.5" customHeight="1" x14ac:dyDescent="0.3">
      <c r="A422" s="238"/>
      <c r="B422" s="238"/>
      <c r="C422" s="3"/>
      <c r="D422" s="1162"/>
      <c r="E422" s="1162"/>
      <c r="F422" s="94" t="s">
        <v>108</v>
      </c>
      <c r="G422" s="1"/>
      <c r="I422" s="3"/>
      <c r="J422" s="3"/>
      <c r="K422" s="386">
        <f>SUM(K421:K421)</f>
        <v>12</v>
      </c>
      <c r="L422" s="131"/>
      <c r="M422" s="386">
        <f>SUM(M421:M421)</f>
        <v>11</v>
      </c>
    </row>
    <row r="423" spans="1:17" ht="9.9499999999999993" customHeight="1" x14ac:dyDescent="0.3">
      <c r="A423" s="238"/>
      <c r="B423" s="238"/>
      <c r="C423" s="3"/>
      <c r="D423" s="1162"/>
      <c r="E423" s="1162"/>
      <c r="F423" s="71"/>
      <c r="G423" s="1"/>
      <c r="I423" s="3"/>
      <c r="J423" s="3"/>
      <c r="K423" s="253"/>
      <c r="L423" s="131"/>
      <c r="M423" s="253"/>
    </row>
    <row r="424" spans="1:17" ht="16.5" customHeight="1" x14ac:dyDescent="0.3">
      <c r="A424" s="238"/>
      <c r="B424" s="238"/>
      <c r="C424" s="3"/>
      <c r="D424" s="1162"/>
      <c r="E424" s="1162"/>
      <c r="F424" s="47" t="s">
        <v>421</v>
      </c>
      <c r="G424" s="1"/>
      <c r="I424" s="3"/>
      <c r="J424" s="3"/>
      <c r="K424" s="386">
        <f>+K418+K422</f>
        <v>6808</v>
      </c>
      <c r="L424" s="131"/>
      <c r="M424" s="386">
        <f>+M418+M422</f>
        <v>4690</v>
      </c>
      <c r="P424" s="1881">
        <f>K424-M424</f>
        <v>2118</v>
      </c>
      <c r="Q424" s="1882" t="s">
        <v>1871</v>
      </c>
    </row>
    <row r="425" spans="1:17" ht="9" customHeight="1" x14ac:dyDescent="0.3">
      <c r="A425" s="483"/>
      <c r="B425" s="483"/>
      <c r="C425" s="492"/>
      <c r="D425" s="1162"/>
      <c r="E425" s="1162"/>
      <c r="F425" s="1370"/>
      <c r="G425" s="1"/>
      <c r="I425" s="492"/>
      <c r="J425" s="492"/>
      <c r="K425" s="257"/>
      <c r="L425" s="131"/>
      <c r="M425" s="257"/>
    </row>
    <row r="426" spans="1:17" ht="16.5" customHeight="1" x14ac:dyDescent="0.3">
      <c r="A426" s="483">
        <v>7</v>
      </c>
      <c r="B426" s="483" t="s">
        <v>1442</v>
      </c>
      <c r="C426" s="492"/>
      <c r="D426" s="1162"/>
      <c r="E426" s="1162"/>
      <c r="F426" s="1498" t="s">
        <v>1439</v>
      </c>
      <c r="G426" s="1"/>
      <c r="I426" s="492"/>
      <c r="J426" s="492"/>
      <c r="K426" s="1371"/>
      <c r="L426" s="257"/>
      <c r="M426" s="320"/>
    </row>
    <row r="427" spans="1:17" ht="16.5" customHeight="1" x14ac:dyDescent="0.3">
      <c r="A427" s="483"/>
      <c r="B427" s="483"/>
      <c r="C427" s="492"/>
      <c r="D427" s="1162"/>
      <c r="E427" s="1162"/>
      <c r="F427" s="1370" t="s">
        <v>1438</v>
      </c>
      <c r="G427" s="1"/>
      <c r="I427" s="492"/>
      <c r="J427" s="492"/>
      <c r="K427" s="257">
        <f>M431</f>
        <v>1674</v>
      </c>
      <c r="L427" s="257"/>
      <c r="M427" s="257">
        <v>1424</v>
      </c>
      <c r="O427" s="1736"/>
    </row>
    <row r="428" spans="1:17" ht="16.5" customHeight="1" x14ac:dyDescent="0.3">
      <c r="A428" s="483"/>
      <c r="B428" s="483"/>
      <c r="C428" s="492"/>
      <c r="D428" s="1162"/>
      <c r="E428" s="1162"/>
      <c r="F428" s="1162" t="s">
        <v>1436</v>
      </c>
      <c r="G428" s="1"/>
      <c r="I428" s="492"/>
      <c r="J428" s="492"/>
      <c r="K428" s="1397" t="s">
        <v>278</v>
      </c>
      <c r="L428" s="257"/>
      <c r="M428" s="253" t="s">
        <v>278</v>
      </c>
    </row>
    <row r="429" spans="1:17" ht="16.5" customHeight="1" x14ac:dyDescent="0.3">
      <c r="A429" s="483"/>
      <c r="B429" s="483"/>
      <c r="C429" s="492"/>
      <c r="D429" s="1162"/>
      <c r="E429" s="1162"/>
      <c r="F429" s="1162" t="s">
        <v>1437</v>
      </c>
      <c r="G429" s="1"/>
      <c r="I429" s="492"/>
      <c r="J429" s="492"/>
      <c r="K429" s="1397" t="s">
        <v>278</v>
      </c>
      <c r="L429" s="257"/>
      <c r="M429" s="253" t="s">
        <v>278</v>
      </c>
    </row>
    <row r="430" spans="1:17" ht="16.5" customHeight="1" x14ac:dyDescent="0.3">
      <c r="A430" s="483"/>
      <c r="B430" s="483"/>
      <c r="C430" s="492"/>
      <c r="D430" s="1162"/>
      <c r="E430" s="1162"/>
      <c r="F430" s="1162" t="s">
        <v>1441</v>
      </c>
      <c r="G430" s="1"/>
      <c r="I430" s="492"/>
      <c r="J430" s="492"/>
      <c r="K430" s="389">
        <v>260</v>
      </c>
      <c r="L430" s="257"/>
      <c r="M430" s="389">
        <v>250</v>
      </c>
    </row>
    <row r="431" spans="1:17" ht="16.5" customHeight="1" x14ac:dyDescent="0.3">
      <c r="A431" s="483"/>
      <c r="B431" s="483"/>
      <c r="C431" s="492"/>
      <c r="D431" s="1162"/>
      <c r="E431" s="1162"/>
      <c r="F431" s="1370" t="s">
        <v>1440</v>
      </c>
      <c r="G431" s="1"/>
      <c r="I431" s="492"/>
      <c r="J431" s="492"/>
      <c r="K431" s="386">
        <f>SUM(K427:K430)</f>
        <v>1934</v>
      </c>
      <c r="L431" s="257"/>
      <c r="M431" s="386">
        <f>SUM(M427:M430)</f>
        <v>1674</v>
      </c>
    </row>
    <row r="432" spans="1:17" ht="9" customHeight="1" x14ac:dyDescent="0.3">
      <c r="A432" s="483"/>
      <c r="B432" s="483"/>
      <c r="C432" s="492"/>
      <c r="D432" s="1162"/>
      <c r="E432" s="1162"/>
      <c r="F432" s="1370"/>
      <c r="G432" s="1"/>
      <c r="I432" s="492"/>
      <c r="J432" s="492"/>
      <c r="K432" s="257"/>
      <c r="L432" s="257"/>
      <c r="M432" s="257"/>
    </row>
    <row r="433" spans="1:20" ht="16.5" customHeight="1" x14ac:dyDescent="0.3">
      <c r="A433" s="483"/>
      <c r="B433" s="483"/>
      <c r="C433" s="492"/>
      <c r="D433" s="1162"/>
      <c r="E433" s="1162"/>
      <c r="F433" s="1162" t="s">
        <v>1794</v>
      </c>
      <c r="G433" s="1"/>
      <c r="I433" s="492"/>
      <c r="J433" s="492"/>
      <c r="K433" s="257"/>
      <c r="L433" s="257"/>
      <c r="M433" s="257"/>
    </row>
    <row r="434" spans="1:20" ht="8.25" customHeight="1" thickBot="1" x14ac:dyDescent="0.35">
      <c r="A434" s="483"/>
      <c r="B434" s="483"/>
      <c r="C434" s="492"/>
      <c r="D434" s="1162"/>
      <c r="E434" s="1162"/>
      <c r="F434" s="492"/>
      <c r="G434" s="36"/>
      <c r="H434" s="845"/>
      <c r="I434" s="492"/>
      <c r="J434" s="492"/>
      <c r="K434" s="257"/>
      <c r="L434" s="257"/>
      <c r="M434" s="257"/>
    </row>
    <row r="435" spans="1:20" x14ac:dyDescent="0.3">
      <c r="A435" s="483"/>
      <c r="B435" s="483"/>
      <c r="C435" s="492"/>
      <c r="D435" s="1162"/>
      <c r="E435" s="1162"/>
      <c r="F435" s="1174" t="s">
        <v>1172</v>
      </c>
      <c r="G435" s="1200"/>
      <c r="H435" s="1200"/>
      <c r="I435" s="1200"/>
      <c r="J435" s="1200"/>
      <c r="K435" s="1200"/>
      <c r="L435" s="1200"/>
      <c r="M435" s="1201"/>
    </row>
    <row r="436" spans="1:20" ht="9.9499999999999993" customHeight="1" x14ac:dyDescent="0.3">
      <c r="A436" s="483"/>
      <c r="B436" s="483"/>
      <c r="C436" s="492"/>
      <c r="D436" s="1162"/>
      <c r="E436" s="1162"/>
      <c r="F436" s="1175"/>
      <c r="G436" s="1192"/>
      <c r="H436" s="1192"/>
      <c r="I436" s="1192"/>
      <c r="J436" s="1192"/>
      <c r="K436" s="1192"/>
      <c r="L436" s="1192"/>
      <c r="M436" s="1199"/>
    </row>
    <row r="437" spans="1:20" ht="16.5" customHeight="1" x14ac:dyDescent="0.3">
      <c r="A437" s="1490">
        <v>101</v>
      </c>
      <c r="B437" s="1490" t="s">
        <v>832</v>
      </c>
      <c r="C437" s="492"/>
      <c r="D437" s="1162"/>
      <c r="E437" s="1162"/>
      <c r="F437" s="1175" t="s">
        <v>45</v>
      </c>
      <c r="G437" s="1192"/>
      <c r="H437" s="1192"/>
      <c r="I437" s="1192"/>
      <c r="J437" s="1192"/>
      <c r="K437" s="1192"/>
      <c r="L437" s="1192"/>
      <c r="M437" s="1199"/>
    </row>
    <row r="438" spans="1:20" ht="164.25" customHeight="1" thickBot="1" x14ac:dyDescent="0.35">
      <c r="A438" s="1382"/>
      <c r="B438" s="1382"/>
      <c r="C438" s="492"/>
      <c r="D438" s="1162"/>
      <c r="E438" s="1162"/>
      <c r="F438" s="2085" t="s">
        <v>1927</v>
      </c>
      <c r="G438" s="2086"/>
      <c r="H438" s="2086"/>
      <c r="I438" s="2086"/>
      <c r="J438" s="2086"/>
      <c r="K438" s="2086"/>
      <c r="L438" s="2086"/>
      <c r="M438" s="2087"/>
      <c r="P438" s="599"/>
    </row>
    <row r="439" spans="1:20" ht="16.5" customHeight="1" x14ac:dyDescent="0.3">
      <c r="A439" s="238"/>
      <c r="B439" s="238"/>
      <c r="C439" s="492"/>
      <c r="D439" s="1162"/>
      <c r="E439" s="1162"/>
      <c r="F439" s="1162"/>
      <c r="G439" s="36"/>
      <c r="H439" s="47"/>
      <c r="I439" s="3"/>
      <c r="J439" s="3"/>
      <c r="K439" s="131"/>
      <c r="L439" s="131"/>
      <c r="M439" s="131"/>
    </row>
    <row r="440" spans="1:20" ht="16.5" customHeight="1" x14ac:dyDescent="0.3">
      <c r="A440" s="238">
        <v>101</v>
      </c>
      <c r="B440" s="238" t="s">
        <v>683</v>
      </c>
      <c r="C440" s="3"/>
      <c r="D440" s="57" t="s">
        <v>298</v>
      </c>
      <c r="E440" s="57">
        <f>E409+0.1</f>
        <v>4.2999999999999989</v>
      </c>
      <c r="F440" s="94" t="s">
        <v>1697</v>
      </c>
      <c r="I440" s="3"/>
      <c r="J440" s="3"/>
      <c r="K440" s="131"/>
      <c r="L440" s="131"/>
      <c r="M440" s="131"/>
      <c r="O440" s="1094"/>
    </row>
    <row r="441" spans="1:20" ht="16.5" customHeight="1" x14ac:dyDescent="0.3">
      <c r="A441" s="238"/>
      <c r="B441" s="238"/>
      <c r="C441" s="3"/>
      <c r="D441" s="57"/>
      <c r="E441" s="1162"/>
      <c r="F441" s="99" t="s">
        <v>608</v>
      </c>
      <c r="I441" s="3"/>
      <c r="J441" s="3"/>
      <c r="K441" s="131"/>
      <c r="L441" s="131"/>
      <c r="M441" s="131"/>
      <c r="R441" s="209"/>
      <c r="S441" s="209"/>
      <c r="T441" s="209"/>
    </row>
    <row r="442" spans="1:20" ht="16.5" customHeight="1" x14ac:dyDescent="0.3">
      <c r="A442" s="238"/>
      <c r="B442" s="238"/>
      <c r="C442" s="3"/>
      <c r="D442" s="57"/>
      <c r="F442" s="71" t="s">
        <v>1200</v>
      </c>
      <c r="I442" s="3"/>
      <c r="J442" s="3"/>
      <c r="K442" s="1504">
        <v>0</v>
      </c>
      <c r="L442" s="1505"/>
      <c r="M442" s="1504">
        <v>0</v>
      </c>
      <c r="P442" s="599"/>
    </row>
    <row r="443" spans="1:20" ht="16.5" customHeight="1" x14ac:dyDescent="0.3">
      <c r="A443" s="483"/>
      <c r="B443" s="483"/>
      <c r="C443" s="492"/>
      <c r="D443" s="57"/>
      <c r="F443" s="71" t="s">
        <v>1547</v>
      </c>
      <c r="I443" s="492"/>
      <c r="J443" s="492"/>
      <c r="K443" s="1504">
        <v>0</v>
      </c>
      <c r="L443" s="1505"/>
      <c r="M443" s="1504">
        <v>0</v>
      </c>
      <c r="P443" s="599"/>
    </row>
    <row r="444" spans="1:20" x14ac:dyDescent="0.3">
      <c r="A444" s="238"/>
      <c r="B444" s="238"/>
      <c r="C444" s="3"/>
      <c r="D444" s="57"/>
      <c r="E444" s="57"/>
      <c r="F444" s="99"/>
      <c r="I444" s="3"/>
      <c r="J444" s="3"/>
      <c r="K444" s="386">
        <f>SUM(K442:K443)</f>
        <v>0</v>
      </c>
      <c r="L444" s="253"/>
      <c r="M444" s="386">
        <f>SUM(M442:M443)</f>
        <v>0</v>
      </c>
    </row>
    <row r="445" spans="1:20" ht="9.9499999999999993" customHeight="1" x14ac:dyDescent="0.3">
      <c r="A445" s="483"/>
      <c r="B445" s="483"/>
      <c r="C445" s="492"/>
      <c r="D445" s="57"/>
      <c r="E445" s="57"/>
      <c r="F445" s="99"/>
      <c r="I445" s="492"/>
      <c r="J445" s="492"/>
      <c r="K445" s="257"/>
      <c r="L445" s="253"/>
      <c r="M445" s="257"/>
    </row>
    <row r="446" spans="1:20" ht="16.5" customHeight="1" x14ac:dyDescent="0.3">
      <c r="A446" s="238"/>
      <c r="B446" s="238"/>
      <c r="C446" s="3"/>
      <c r="D446" s="57"/>
      <c r="E446" s="57"/>
      <c r="F446" s="99" t="s">
        <v>346</v>
      </c>
      <c r="I446" s="3"/>
      <c r="J446" s="3"/>
      <c r="K446" s="253"/>
      <c r="L446" s="253"/>
      <c r="M446" s="253"/>
    </row>
    <row r="447" spans="1:20" ht="16.5" customHeight="1" x14ac:dyDescent="0.3">
      <c r="A447" s="238"/>
      <c r="B447" s="238"/>
      <c r="C447" s="3"/>
      <c r="D447" s="101"/>
      <c r="E447" s="57"/>
      <c r="F447" s="71" t="s">
        <v>1201</v>
      </c>
      <c r="I447" s="3"/>
      <c r="J447" s="3"/>
      <c r="K447" s="386">
        <v>200</v>
      </c>
      <c r="L447" s="253"/>
      <c r="M447" s="386">
        <v>196</v>
      </c>
      <c r="P447" s="599"/>
    </row>
    <row r="448" spans="1:20" ht="16.5" customHeight="1" x14ac:dyDescent="0.3">
      <c r="A448" s="238"/>
      <c r="B448" s="238"/>
      <c r="C448" s="3"/>
      <c r="D448" s="101"/>
      <c r="E448" s="57"/>
      <c r="F448" s="71" t="s">
        <v>465</v>
      </c>
      <c r="I448" s="3"/>
      <c r="J448" s="3"/>
      <c r="K448" s="253"/>
      <c r="L448" s="253"/>
      <c r="M448" s="253"/>
    </row>
    <row r="449" spans="1:16" ht="16.5" customHeight="1" x14ac:dyDescent="0.3">
      <c r="A449" s="238"/>
      <c r="B449" s="238"/>
      <c r="C449" s="3"/>
      <c r="D449" s="101"/>
      <c r="E449" s="57"/>
      <c r="F449" s="1567" t="s">
        <v>1347</v>
      </c>
      <c r="G449" s="1568"/>
      <c r="H449" s="1569"/>
      <c r="I449" s="1570"/>
      <c r="J449" s="1570"/>
      <c r="K449" s="1227"/>
      <c r="L449" s="1227"/>
      <c r="M449" s="1227"/>
    </row>
    <row r="450" spans="1:16" ht="17.25" customHeight="1" x14ac:dyDescent="0.3">
      <c r="A450" s="238"/>
      <c r="B450" s="238"/>
      <c r="C450" s="3"/>
      <c r="D450" s="101"/>
      <c r="E450" s="57"/>
      <c r="F450" s="2094" t="s">
        <v>1391</v>
      </c>
      <c r="G450" s="2094"/>
      <c r="H450" s="2094"/>
      <c r="I450" s="2094"/>
      <c r="J450" s="2094"/>
      <c r="K450" s="2094"/>
      <c r="L450" s="2094"/>
      <c r="M450" s="2094"/>
    </row>
    <row r="451" spans="1:16" ht="10.5" customHeight="1" thickBot="1" x14ac:dyDescent="0.35">
      <c r="A451" s="1543"/>
      <c r="B451" s="1543"/>
      <c r="C451" s="492"/>
      <c r="D451" s="1"/>
      <c r="E451" s="1"/>
      <c r="G451" s="1653"/>
      <c r="H451" s="1653"/>
      <c r="I451" s="1653"/>
      <c r="J451" s="1653"/>
      <c r="K451" s="1653"/>
      <c r="L451" s="1653"/>
      <c r="M451" s="1653"/>
    </row>
    <row r="452" spans="1:16" x14ac:dyDescent="0.3">
      <c r="A452" s="483"/>
      <c r="B452" s="483"/>
      <c r="C452" s="492"/>
      <c r="D452" s="101"/>
      <c r="E452" s="57"/>
      <c r="F452" s="1174" t="s">
        <v>1172</v>
      </c>
      <c r="G452" s="1200"/>
      <c r="H452" s="1200"/>
      <c r="I452" s="1200"/>
      <c r="J452" s="1200"/>
      <c r="K452" s="1200"/>
      <c r="L452" s="1200"/>
      <c r="M452" s="1201"/>
    </row>
    <row r="453" spans="1:16" ht="8.25" customHeight="1" x14ac:dyDescent="0.3">
      <c r="A453" s="483"/>
      <c r="B453" s="483"/>
      <c r="C453" s="492"/>
      <c r="D453" s="101"/>
      <c r="E453" s="101"/>
      <c r="F453" s="1175"/>
      <c r="G453" s="1192"/>
      <c r="H453" s="1192"/>
      <c r="I453" s="1192"/>
      <c r="J453" s="1192"/>
      <c r="K453" s="1192"/>
      <c r="L453" s="1192"/>
      <c r="M453" s="1199"/>
    </row>
    <row r="454" spans="1:16" x14ac:dyDescent="0.3">
      <c r="A454" s="483"/>
      <c r="B454" s="483"/>
      <c r="C454" s="492"/>
      <c r="D454" s="101"/>
      <c r="E454" s="101"/>
      <c r="F454" s="1175" t="s">
        <v>1697</v>
      </c>
      <c r="G454" s="1192"/>
      <c r="H454" s="1192"/>
      <c r="I454" s="1192"/>
      <c r="J454" s="1192"/>
      <c r="K454" s="1192"/>
      <c r="L454" s="1192"/>
      <c r="M454" s="1199"/>
      <c r="O454" s="1094"/>
    </row>
    <row r="455" spans="1:16" ht="49.5" customHeight="1" x14ac:dyDescent="0.3">
      <c r="A455" s="502">
        <v>101</v>
      </c>
      <c r="B455" s="502" t="s">
        <v>832</v>
      </c>
      <c r="C455" s="492"/>
      <c r="D455" s="101"/>
      <c r="E455" s="101"/>
      <c r="F455" s="2078" t="s">
        <v>1928</v>
      </c>
      <c r="G455" s="2079"/>
      <c r="H455" s="2079"/>
      <c r="I455" s="2079"/>
      <c r="J455" s="2079"/>
      <c r="K455" s="2079"/>
      <c r="L455" s="2079"/>
      <c r="M455" s="2080"/>
      <c r="P455" s="1403"/>
    </row>
    <row r="456" spans="1:16" ht="81.599999999999994" customHeight="1" thickBot="1" x14ac:dyDescent="0.35">
      <c r="A456" s="483"/>
      <c r="B456" s="483"/>
      <c r="C456" s="492"/>
      <c r="D456" s="101"/>
      <c r="E456" s="101"/>
      <c r="F456" s="2097" t="s">
        <v>1929</v>
      </c>
      <c r="G456" s="2098"/>
      <c r="H456" s="2098"/>
      <c r="I456" s="2098"/>
      <c r="J456" s="2098"/>
      <c r="K456" s="2098"/>
      <c r="L456" s="2098"/>
      <c r="M456" s="2099"/>
      <c r="P456" s="1403" t="s">
        <v>1474</v>
      </c>
    </row>
    <row r="457" spans="1:16" ht="8.25" customHeight="1" x14ac:dyDescent="0.3">
      <c r="A457" s="238"/>
      <c r="B457" s="238"/>
      <c r="C457" s="3"/>
      <c r="D457" s="1162"/>
      <c r="E457" s="101"/>
      <c r="F457" s="22"/>
      <c r="G457" s="101"/>
      <c r="H457" s="47"/>
      <c r="I457" s="3"/>
      <c r="J457" s="3"/>
      <c r="K457" s="253"/>
      <c r="L457" s="253"/>
      <c r="M457" s="253"/>
    </row>
    <row r="458" spans="1:16" ht="16.5" customHeight="1" x14ac:dyDescent="0.3">
      <c r="A458" s="238">
        <v>101</v>
      </c>
      <c r="B458" s="238" t="s">
        <v>838</v>
      </c>
      <c r="C458" s="3"/>
      <c r="D458" s="57" t="s">
        <v>298</v>
      </c>
      <c r="E458" s="57">
        <f>E440+0.1</f>
        <v>4.3999999999999986</v>
      </c>
      <c r="F458" s="94" t="s">
        <v>572</v>
      </c>
      <c r="I458" s="3"/>
      <c r="J458" s="3"/>
      <c r="K458" s="253"/>
      <c r="L458" s="253"/>
      <c r="M458" s="253"/>
    </row>
    <row r="459" spans="1:16" ht="16.5" customHeight="1" x14ac:dyDescent="0.3">
      <c r="A459" s="238">
        <v>102</v>
      </c>
      <c r="B459" s="238" t="s">
        <v>235</v>
      </c>
      <c r="C459" s="3"/>
      <c r="E459" s="1162"/>
      <c r="F459" s="71" t="s">
        <v>293</v>
      </c>
      <c r="K459" s="253">
        <v>0</v>
      </c>
      <c r="L459" s="253"/>
      <c r="M459" s="253">
        <v>0</v>
      </c>
    </row>
    <row r="460" spans="1:16" ht="16.5" customHeight="1" x14ac:dyDescent="0.3">
      <c r="A460" s="292"/>
      <c r="B460" s="292"/>
      <c r="C460" s="3"/>
      <c r="E460" s="1162"/>
      <c r="F460" s="71" t="s">
        <v>31</v>
      </c>
      <c r="K460" s="255">
        <v>0</v>
      </c>
      <c r="L460" s="253"/>
      <c r="M460" s="255">
        <v>0</v>
      </c>
    </row>
    <row r="461" spans="1:16" ht="16.5" customHeight="1" x14ac:dyDescent="0.3">
      <c r="A461" s="292"/>
      <c r="B461" s="292"/>
      <c r="F461" s="94" t="s">
        <v>422</v>
      </c>
      <c r="K461" s="389">
        <f>SUM(K459:K460)</f>
        <v>0</v>
      </c>
      <c r="L461" s="257"/>
      <c r="M461" s="389">
        <f>SUM(M459:M460)</f>
        <v>0</v>
      </c>
    </row>
    <row r="462" spans="1:16" ht="8.25" customHeight="1" thickBot="1" x14ac:dyDescent="0.35">
      <c r="A462" s="292"/>
      <c r="B462" s="292"/>
      <c r="H462" s="94"/>
      <c r="K462" s="257"/>
      <c r="L462" s="257"/>
      <c r="M462" s="257"/>
    </row>
    <row r="463" spans="1:16" ht="16.5" customHeight="1" x14ac:dyDescent="0.3">
      <c r="A463" s="292"/>
      <c r="B463" s="292"/>
      <c r="F463" s="1196" t="s">
        <v>1172</v>
      </c>
      <c r="G463" s="1197"/>
      <c r="H463" s="1197"/>
      <c r="I463" s="1197"/>
      <c r="J463" s="1197"/>
      <c r="K463" s="1197"/>
      <c r="L463" s="1197"/>
      <c r="M463" s="1198"/>
    </row>
    <row r="464" spans="1:16" ht="5.25" customHeight="1" x14ac:dyDescent="0.3">
      <c r="A464" s="292"/>
      <c r="B464" s="292"/>
      <c r="F464" s="1175"/>
      <c r="G464" s="1192"/>
      <c r="H464" s="1192"/>
      <c r="I464" s="1192"/>
      <c r="J464" s="1192"/>
      <c r="K464" s="1192"/>
      <c r="L464" s="1192"/>
      <c r="M464" s="1199"/>
    </row>
    <row r="465" spans="1:20" ht="16.5" customHeight="1" x14ac:dyDescent="0.3">
      <c r="A465" s="502">
        <v>102</v>
      </c>
      <c r="B465" s="502">
        <v>9</v>
      </c>
      <c r="F465" s="1175" t="s">
        <v>572</v>
      </c>
      <c r="G465" s="1192"/>
      <c r="H465" s="1192"/>
      <c r="I465" s="1192"/>
      <c r="J465" s="1192"/>
      <c r="K465" s="1192"/>
      <c r="L465" s="1192"/>
      <c r="M465" s="1199"/>
    </row>
    <row r="466" spans="1:20" ht="46.5" customHeight="1" x14ac:dyDescent="0.3">
      <c r="A466" s="502">
        <v>102</v>
      </c>
      <c r="B466" s="502">
        <v>10.1</v>
      </c>
      <c r="F466" s="2078" t="s">
        <v>1930</v>
      </c>
      <c r="G466" s="2079"/>
      <c r="H466" s="2079"/>
      <c r="I466" s="2079"/>
      <c r="J466" s="2079"/>
      <c r="K466" s="2079"/>
      <c r="L466" s="2079"/>
      <c r="M466" s="2080"/>
      <c r="R466" s="1"/>
      <c r="S466" s="1"/>
      <c r="T466" s="1"/>
    </row>
    <row r="467" spans="1:20" ht="8.25" customHeight="1" thickBot="1" x14ac:dyDescent="0.35">
      <c r="F467" s="2085"/>
      <c r="G467" s="2086"/>
      <c r="H467" s="2086"/>
      <c r="I467" s="2086"/>
      <c r="J467" s="2086"/>
      <c r="K467" s="2086"/>
      <c r="L467" s="2086"/>
      <c r="M467" s="2087"/>
      <c r="R467" s="1"/>
      <c r="S467" s="1"/>
      <c r="T467" s="1"/>
    </row>
    <row r="468" spans="1:20" ht="11.25" customHeight="1" x14ac:dyDescent="0.3">
      <c r="A468" s="292"/>
      <c r="B468" s="292"/>
      <c r="H468" s="842"/>
      <c r="I468" s="842"/>
      <c r="J468" s="842"/>
      <c r="K468" s="842"/>
      <c r="L468" s="842"/>
      <c r="M468" s="842"/>
      <c r="R468" s="1"/>
      <c r="S468" s="1"/>
      <c r="T468" s="1"/>
    </row>
    <row r="469" spans="1:20" ht="16.5" customHeight="1" x14ac:dyDescent="0.3">
      <c r="A469" s="238">
        <v>5</v>
      </c>
      <c r="B469" s="238" t="s">
        <v>716</v>
      </c>
      <c r="D469" s="57" t="s">
        <v>298</v>
      </c>
      <c r="E469" s="57">
        <f>E458+0.1</f>
        <v>4.4999999999999982</v>
      </c>
      <c r="F469" s="94" t="s">
        <v>142</v>
      </c>
      <c r="I469" s="3"/>
      <c r="J469" s="3"/>
      <c r="K469" s="254"/>
      <c r="L469" s="254"/>
      <c r="M469" s="253"/>
      <c r="R469" s="1"/>
      <c r="S469" s="1"/>
      <c r="T469" s="1"/>
    </row>
    <row r="470" spans="1:20" ht="16.5" customHeight="1" x14ac:dyDescent="0.3">
      <c r="A470" s="238"/>
      <c r="B470" s="238"/>
      <c r="C470" s="3"/>
      <c r="D470" s="1555"/>
      <c r="F470" s="71" t="s">
        <v>900</v>
      </c>
      <c r="I470" s="3"/>
      <c r="J470" s="3"/>
      <c r="K470" s="254">
        <v>6</v>
      </c>
      <c r="L470" s="254"/>
      <c r="M470" s="254">
        <v>6</v>
      </c>
      <c r="P470" s="692"/>
      <c r="R470" s="1"/>
      <c r="S470" s="1"/>
      <c r="T470" s="1"/>
    </row>
    <row r="471" spans="1:20" ht="16.5" customHeight="1" x14ac:dyDescent="0.3">
      <c r="A471" s="238"/>
      <c r="B471" s="238"/>
      <c r="C471" s="3"/>
      <c r="D471" s="1555"/>
      <c r="F471" s="71" t="s">
        <v>899</v>
      </c>
      <c r="I471" s="3"/>
      <c r="J471" s="3"/>
      <c r="K471" s="260">
        <v>0</v>
      </c>
      <c r="L471" s="254"/>
      <c r="M471" s="260">
        <v>0</v>
      </c>
      <c r="R471" s="1"/>
      <c r="S471" s="1"/>
      <c r="T471" s="1"/>
    </row>
    <row r="472" spans="1:20" ht="16.5" customHeight="1" x14ac:dyDescent="0.3">
      <c r="A472" s="238"/>
      <c r="B472" s="238"/>
      <c r="C472" s="3"/>
      <c r="D472" s="1162"/>
      <c r="F472" s="299" t="s">
        <v>108</v>
      </c>
      <c r="I472" s="144"/>
      <c r="J472" s="144"/>
      <c r="K472" s="390">
        <f>SUM(K470:K471)</f>
        <v>6</v>
      </c>
      <c r="L472" s="388"/>
      <c r="M472" s="390">
        <f>SUM(M470:M471)</f>
        <v>6</v>
      </c>
      <c r="R472" s="1"/>
      <c r="S472" s="1"/>
      <c r="T472" s="1"/>
    </row>
    <row r="473" spans="1:20" ht="5.25" customHeight="1" x14ac:dyDescent="0.3">
      <c r="A473" s="238"/>
      <c r="B473" s="238"/>
      <c r="C473" s="3"/>
      <c r="D473" s="1162"/>
      <c r="E473" s="1555"/>
      <c r="F473" s="4"/>
      <c r="G473" s="553"/>
      <c r="H473" s="143"/>
      <c r="I473" s="144"/>
      <c r="J473" s="144"/>
      <c r="K473" s="254"/>
      <c r="L473" s="254"/>
      <c r="M473" s="254"/>
      <c r="R473" s="1"/>
      <c r="S473" s="1"/>
      <c r="T473" s="1"/>
    </row>
    <row r="474" spans="1:20" ht="16.5" customHeight="1" x14ac:dyDescent="0.3">
      <c r="A474" s="483"/>
      <c r="B474" s="483"/>
      <c r="C474" s="492"/>
      <c r="D474" s="1162"/>
      <c r="E474" s="1555"/>
      <c r="F474" s="1221" t="s">
        <v>929</v>
      </c>
      <c r="G474" s="1222"/>
      <c r="H474" s="1222"/>
      <c r="I474" s="1222"/>
      <c r="J474" s="1222"/>
      <c r="K474" s="1222"/>
      <c r="L474" s="1222"/>
      <c r="M474" s="1222"/>
      <c r="P474" s="599" t="s">
        <v>1019</v>
      </c>
      <c r="R474" s="1"/>
      <c r="S474" s="1"/>
      <c r="T474" s="1"/>
    </row>
    <row r="475" spans="1:20" ht="32.25" customHeight="1" x14ac:dyDescent="0.3">
      <c r="A475" s="294"/>
      <c r="B475" s="294"/>
      <c r="C475" s="22"/>
      <c r="D475" s="101"/>
      <c r="E475" s="1555"/>
      <c r="F475" s="2096" t="s">
        <v>897</v>
      </c>
      <c r="G475" s="2096"/>
      <c r="H475" s="2096"/>
      <c r="I475" s="2096"/>
      <c r="J475" s="2096"/>
      <c r="K475" s="2096"/>
      <c r="L475" s="2096"/>
      <c r="M475" s="2096"/>
      <c r="N475" s="12"/>
      <c r="O475" s="12"/>
      <c r="P475" s="693"/>
      <c r="R475" s="1"/>
      <c r="S475" s="1"/>
      <c r="T475" s="1"/>
    </row>
    <row r="476" spans="1:20" ht="47.25" customHeight="1" x14ac:dyDescent="0.3">
      <c r="A476" s="294"/>
      <c r="B476" s="294"/>
      <c r="C476" s="22"/>
      <c r="D476" s="101"/>
      <c r="E476" s="1555"/>
      <c r="F476" s="2096" t="s">
        <v>898</v>
      </c>
      <c r="G476" s="2096"/>
      <c r="H476" s="2096"/>
      <c r="I476" s="2096"/>
      <c r="J476" s="2096"/>
      <c r="K476" s="2096"/>
      <c r="L476" s="2096"/>
      <c r="M476" s="2096"/>
      <c r="N476" s="12"/>
      <c r="O476" s="12"/>
      <c r="R476" s="1"/>
      <c r="S476" s="1"/>
      <c r="T476" s="1"/>
    </row>
    <row r="477" spans="1:20" ht="6.75" customHeight="1" thickBot="1" x14ac:dyDescent="0.35">
      <c r="A477" s="294"/>
      <c r="B477" s="294"/>
      <c r="C477" s="22"/>
      <c r="D477" s="101"/>
      <c r="E477" s="1555"/>
      <c r="F477" s="22"/>
      <c r="G477" s="101"/>
      <c r="H477" s="870"/>
      <c r="I477" s="870"/>
      <c r="J477" s="870"/>
      <c r="K477" s="870"/>
      <c r="L477" s="870"/>
      <c r="M477" s="870"/>
      <c r="N477" s="12"/>
      <c r="O477" s="12"/>
      <c r="R477" s="1"/>
      <c r="S477" s="1"/>
      <c r="T477" s="1"/>
    </row>
    <row r="478" spans="1:20" x14ac:dyDescent="0.3">
      <c r="A478" s="294"/>
      <c r="B478" s="294"/>
      <c r="C478" s="22"/>
      <c r="D478" s="101"/>
      <c r="E478" s="101"/>
      <c r="F478" s="1196" t="s">
        <v>1172</v>
      </c>
      <c r="G478" s="1197"/>
      <c r="H478" s="1197"/>
      <c r="I478" s="1197"/>
      <c r="J478" s="1197"/>
      <c r="K478" s="1197"/>
      <c r="L478" s="1197"/>
      <c r="M478" s="1198"/>
      <c r="N478" s="12"/>
      <c r="O478" s="12"/>
      <c r="R478" s="1"/>
      <c r="S478" s="1"/>
      <c r="T478" s="1"/>
    </row>
    <row r="479" spans="1:20" ht="6.75" customHeight="1" x14ac:dyDescent="0.3">
      <c r="A479" s="294"/>
      <c r="B479" s="294"/>
      <c r="C479" s="22"/>
      <c r="D479" s="101"/>
      <c r="E479" s="101"/>
      <c r="F479" s="1175"/>
      <c r="G479" s="1192"/>
      <c r="H479" s="1192"/>
      <c r="I479" s="1192"/>
      <c r="J479" s="1192"/>
      <c r="K479" s="1192"/>
      <c r="L479" s="1192"/>
      <c r="M479" s="1199"/>
      <c r="N479" s="12"/>
      <c r="O479" s="12"/>
      <c r="R479" s="1"/>
      <c r="S479" s="1"/>
      <c r="T479" s="1"/>
    </row>
    <row r="480" spans="1:20" x14ac:dyDescent="0.3">
      <c r="A480" s="502">
        <v>5</v>
      </c>
      <c r="B480" s="502" t="s">
        <v>712</v>
      </c>
      <c r="C480" s="22"/>
      <c r="D480" s="101"/>
      <c r="E480" s="101"/>
      <c r="F480" s="1175" t="s">
        <v>142</v>
      </c>
      <c r="G480" s="1192"/>
      <c r="H480" s="1192"/>
      <c r="I480" s="1192"/>
      <c r="J480" s="1192"/>
      <c r="K480" s="1192"/>
      <c r="L480" s="1192"/>
      <c r="M480" s="1199"/>
      <c r="N480" s="12"/>
      <c r="O480" s="12"/>
      <c r="R480" s="1"/>
      <c r="S480" s="1"/>
      <c r="T480" s="1"/>
    </row>
    <row r="481" spans="1:28" ht="84" customHeight="1" thickBot="1" x14ac:dyDescent="0.35">
      <c r="A481" s="294"/>
      <c r="B481" s="294"/>
      <c r="C481" s="22"/>
      <c r="D481" s="101"/>
      <c r="E481" s="101"/>
      <c r="F481" s="2085" t="s">
        <v>1206</v>
      </c>
      <c r="G481" s="2086"/>
      <c r="H481" s="2086"/>
      <c r="I481" s="2086"/>
      <c r="J481" s="2086"/>
      <c r="K481" s="2086"/>
      <c r="L481" s="2086"/>
      <c r="M481" s="2087"/>
      <c r="N481" s="12"/>
      <c r="O481" s="12"/>
      <c r="R481" s="1"/>
      <c r="S481" s="1"/>
      <c r="T481" s="1"/>
    </row>
    <row r="482" spans="1:28" ht="12.75" customHeight="1" x14ac:dyDescent="0.3">
      <c r="A482" s="483"/>
      <c r="B482" s="483"/>
      <c r="C482" s="492"/>
      <c r="D482" s="1162"/>
      <c r="F482" s="299"/>
      <c r="I482" s="144"/>
      <c r="J482" s="144"/>
      <c r="K482" s="144"/>
      <c r="L482" s="144"/>
      <c r="M482" s="144"/>
      <c r="R482" s="1"/>
      <c r="S482" s="1"/>
      <c r="T482" s="1"/>
    </row>
    <row r="483" spans="1:28" x14ac:dyDescent="0.3">
      <c r="A483" s="483"/>
      <c r="B483" s="483"/>
      <c r="C483" s="492"/>
      <c r="D483" s="1162" t="s">
        <v>298</v>
      </c>
      <c r="E483" s="57">
        <f>E469+0.1</f>
        <v>4.5999999999999979</v>
      </c>
      <c r="F483" s="1667" t="s">
        <v>1676</v>
      </c>
      <c r="I483" s="144"/>
      <c r="J483" s="144"/>
      <c r="K483" s="144"/>
      <c r="L483" s="144"/>
      <c r="M483" s="144"/>
      <c r="R483" s="1"/>
      <c r="S483" s="1"/>
      <c r="T483" s="1"/>
    </row>
    <row r="484" spans="1:28" x14ac:dyDescent="0.3">
      <c r="A484" s="483"/>
      <c r="B484" s="483"/>
      <c r="C484" s="492"/>
      <c r="D484" s="1162"/>
      <c r="E484" s="57"/>
      <c r="F484" s="99" t="s">
        <v>608</v>
      </c>
      <c r="I484" s="144"/>
      <c r="J484" s="144"/>
      <c r="K484" s="144"/>
      <c r="L484" s="144"/>
      <c r="M484" s="144"/>
      <c r="R484" s="1"/>
      <c r="S484" s="1"/>
      <c r="T484" s="1"/>
    </row>
    <row r="485" spans="1:28" x14ac:dyDescent="0.3">
      <c r="A485" s="483"/>
      <c r="B485" s="483"/>
      <c r="C485" s="492"/>
      <c r="D485" s="1162"/>
      <c r="F485" s="544" t="s">
        <v>64</v>
      </c>
      <c r="I485" s="492"/>
      <c r="J485" s="492"/>
      <c r="K485" s="254">
        <v>0</v>
      </c>
      <c r="L485" s="254"/>
      <c r="M485" s="254">
        <v>0</v>
      </c>
      <c r="O485" s="1727"/>
      <c r="R485" s="1"/>
      <c r="S485" s="1"/>
      <c r="T485" s="1"/>
    </row>
    <row r="486" spans="1:28" x14ac:dyDescent="0.3">
      <c r="A486" s="483"/>
      <c r="B486" s="483"/>
      <c r="C486" s="492"/>
      <c r="D486" s="1162"/>
      <c r="F486" s="544" t="s">
        <v>64</v>
      </c>
      <c r="I486" s="492"/>
      <c r="J486" s="492"/>
      <c r="K486" s="260">
        <v>0</v>
      </c>
      <c r="L486" s="254"/>
      <c r="M486" s="260">
        <v>0</v>
      </c>
      <c r="R486" s="1"/>
      <c r="S486" s="1"/>
      <c r="T486" s="1"/>
    </row>
    <row r="487" spans="1:28" x14ac:dyDescent="0.3">
      <c r="A487" s="483"/>
      <c r="B487" s="483"/>
      <c r="C487" s="492"/>
      <c r="D487" s="1162"/>
      <c r="F487" s="299" t="s">
        <v>108</v>
      </c>
      <c r="I487" s="144"/>
      <c r="J487" s="144"/>
      <c r="K487" s="390">
        <f>SUM(K485:K486)</f>
        <v>0</v>
      </c>
      <c r="L487" s="388"/>
      <c r="M487" s="390">
        <f>SUM(M485:M486)</f>
        <v>0</v>
      </c>
      <c r="R487" s="1"/>
      <c r="S487" s="1"/>
      <c r="T487" s="1"/>
    </row>
    <row r="488" spans="1:28" ht="12.75" customHeight="1" x14ac:dyDescent="0.3">
      <c r="A488" s="483"/>
      <c r="B488" s="483"/>
      <c r="C488" s="492"/>
      <c r="D488" s="1162"/>
      <c r="F488" s="299"/>
      <c r="I488" s="144"/>
      <c r="J488" s="144"/>
      <c r="K488" s="144"/>
      <c r="L488" s="144"/>
      <c r="M488" s="144"/>
      <c r="R488" s="1"/>
      <c r="S488" s="1"/>
      <c r="T488" s="1"/>
    </row>
    <row r="489" spans="1:28" ht="12.75" customHeight="1" x14ac:dyDescent="0.3">
      <c r="A489" s="483"/>
      <c r="B489" s="483"/>
      <c r="C489" s="492"/>
      <c r="D489" s="1162"/>
      <c r="F489" s="99" t="s">
        <v>346</v>
      </c>
      <c r="I489" s="144"/>
      <c r="J489" s="144"/>
      <c r="K489" s="144"/>
      <c r="L489" s="144"/>
      <c r="M489" s="144"/>
      <c r="R489" s="1"/>
      <c r="S489" s="1"/>
      <c r="T489" s="1"/>
    </row>
    <row r="490" spans="1:28" x14ac:dyDescent="0.3">
      <c r="A490" s="483"/>
      <c r="B490" s="483"/>
      <c r="C490" s="492"/>
      <c r="D490" s="1162"/>
      <c r="F490" s="544" t="s">
        <v>64</v>
      </c>
      <c r="I490" s="492"/>
      <c r="J490" s="492"/>
      <c r="K490" s="254">
        <v>0</v>
      </c>
      <c r="L490" s="254"/>
      <c r="M490" s="254">
        <v>0</v>
      </c>
      <c r="R490" s="1"/>
      <c r="S490" s="1"/>
      <c r="T490" s="1"/>
    </row>
    <row r="491" spans="1:28" x14ac:dyDescent="0.3">
      <c r="A491" s="483"/>
      <c r="B491" s="483"/>
      <c r="C491" s="492"/>
      <c r="D491" s="1162"/>
      <c r="F491" s="544" t="s">
        <v>64</v>
      </c>
      <c r="I491" s="492"/>
      <c r="J491" s="492"/>
      <c r="K491" s="260">
        <v>0</v>
      </c>
      <c r="L491" s="254"/>
      <c r="M491" s="260">
        <v>0</v>
      </c>
      <c r="R491" s="1"/>
      <c r="S491" s="1"/>
      <c r="T491" s="1"/>
    </row>
    <row r="492" spans="1:28" x14ac:dyDescent="0.3">
      <c r="A492" s="483"/>
      <c r="B492" s="483"/>
      <c r="C492" s="492"/>
      <c r="D492" s="1162"/>
      <c r="F492" s="299" t="s">
        <v>108</v>
      </c>
      <c r="I492" s="144"/>
      <c r="J492" s="144"/>
      <c r="K492" s="390">
        <f>SUM(K490:K491)</f>
        <v>0</v>
      </c>
      <c r="L492" s="388"/>
      <c r="M492" s="390">
        <f>SUM(M490:M491)</f>
        <v>0</v>
      </c>
      <c r="R492" s="1"/>
      <c r="S492" s="1"/>
      <c r="T492" s="1"/>
    </row>
    <row r="493" spans="1:28" ht="12.75" customHeight="1" thickBot="1" x14ac:dyDescent="0.35">
      <c r="A493" s="483"/>
      <c r="B493" s="483"/>
      <c r="C493" s="492"/>
      <c r="D493" s="1162"/>
      <c r="F493" s="299"/>
      <c r="I493" s="144"/>
      <c r="J493" s="144"/>
      <c r="K493" s="144"/>
      <c r="L493" s="144"/>
      <c r="M493" s="144"/>
      <c r="R493" s="1"/>
      <c r="S493" s="1"/>
      <c r="T493" s="1"/>
    </row>
    <row r="494" spans="1:28" s="492" customFormat="1" ht="16.5" customHeight="1" x14ac:dyDescent="0.3">
      <c r="A494" s="501"/>
      <c r="B494" s="501"/>
      <c r="C494" s="492">
        <v>15</v>
      </c>
      <c r="D494" s="492">
        <v>116</v>
      </c>
      <c r="E494" s="71"/>
      <c r="F494" s="2106" t="s">
        <v>1636</v>
      </c>
      <c r="G494" s="2107"/>
      <c r="H494" s="2107"/>
      <c r="I494" s="2107"/>
      <c r="J494" s="2107"/>
      <c r="K494" s="2107"/>
      <c r="L494" s="2107"/>
      <c r="M494" s="2108"/>
      <c r="N494" s="1"/>
      <c r="O494" s="1"/>
      <c r="P494" s="1839"/>
      <c r="Q494" s="1839"/>
      <c r="R494" s="1839"/>
      <c r="S494" s="1839"/>
      <c r="T494" s="1839"/>
      <c r="U494" s="1839"/>
      <c r="V494" s="71"/>
      <c r="W494" s="71"/>
      <c r="X494" s="71"/>
      <c r="Y494" s="71"/>
      <c r="Z494" s="71"/>
      <c r="AA494" s="71"/>
      <c r="AB494" s="71"/>
    </row>
    <row r="495" spans="1:28" s="492" customFormat="1" ht="8.25" customHeight="1" x14ac:dyDescent="0.3">
      <c r="A495" s="501"/>
      <c r="B495" s="501"/>
      <c r="E495" s="71"/>
      <c r="F495" s="1256"/>
      <c r="G495" s="1257"/>
      <c r="H495" s="1257"/>
      <c r="I495" s="1257"/>
      <c r="J495" s="1257"/>
      <c r="K495" s="1257"/>
      <c r="L495" s="1257"/>
      <c r="M495" s="1258"/>
      <c r="N495" s="1"/>
      <c r="O495" s="1"/>
      <c r="P495" s="1839"/>
      <c r="Q495" s="1839"/>
      <c r="R495" s="1839"/>
      <c r="S495" s="1839"/>
      <c r="T495" s="1839"/>
      <c r="U495" s="1839"/>
      <c r="V495" s="71"/>
      <c r="W495" s="71"/>
      <c r="X495" s="71"/>
      <c r="Y495" s="71"/>
      <c r="Z495" s="71"/>
      <c r="AA495" s="71"/>
      <c r="AB495" s="71"/>
    </row>
    <row r="496" spans="1:28" s="492" customFormat="1" ht="48" customHeight="1" x14ac:dyDescent="0.3">
      <c r="A496" s="501"/>
      <c r="B496" s="501"/>
      <c r="C496" s="492">
        <v>15</v>
      </c>
      <c r="D496" s="71">
        <v>118</v>
      </c>
      <c r="E496" s="71"/>
      <c r="F496" s="2091" t="s">
        <v>1680</v>
      </c>
      <c r="G496" s="2092"/>
      <c r="H496" s="2092"/>
      <c r="I496" s="2092"/>
      <c r="J496" s="2092"/>
      <c r="K496" s="2092"/>
      <c r="L496" s="2092"/>
      <c r="M496" s="2093"/>
      <c r="N496" s="1"/>
      <c r="O496" s="1"/>
      <c r="P496" s="1839"/>
      <c r="Q496" s="1839"/>
      <c r="R496" s="1839"/>
      <c r="S496" s="1839"/>
      <c r="T496" s="1839"/>
      <c r="U496" s="1839"/>
      <c r="V496" s="71"/>
      <c r="W496" s="71"/>
      <c r="X496" s="71"/>
      <c r="Y496" s="71"/>
      <c r="Z496" s="71"/>
      <c r="AA496" s="71"/>
      <c r="AB496" s="71"/>
    </row>
    <row r="497" spans="1:28" s="492" customFormat="1" x14ac:dyDescent="0.3">
      <c r="A497" s="501"/>
      <c r="B497" s="501"/>
      <c r="C497" s="492">
        <v>7</v>
      </c>
      <c r="D497" s="603" t="s">
        <v>1852</v>
      </c>
      <c r="E497" s="71"/>
      <c r="F497" s="2091" t="s">
        <v>1681</v>
      </c>
      <c r="G497" s="2092"/>
      <c r="H497" s="2092"/>
      <c r="I497" s="2092"/>
      <c r="J497" s="2092"/>
      <c r="K497" s="2092"/>
      <c r="L497" s="2092"/>
      <c r="M497" s="2093"/>
      <c r="N497" s="1"/>
      <c r="O497" s="1"/>
      <c r="P497" s="1839"/>
      <c r="Q497" s="1839"/>
      <c r="R497" s="1839"/>
      <c r="S497" s="1839"/>
      <c r="T497" s="1839"/>
      <c r="U497" s="1839"/>
      <c r="V497" s="71"/>
      <c r="W497" s="71"/>
      <c r="X497" s="71"/>
      <c r="Y497" s="71"/>
      <c r="Z497" s="71"/>
      <c r="AA497" s="71"/>
      <c r="AB497" s="71"/>
    </row>
    <row r="498" spans="1:28" s="492" customFormat="1" ht="16.5" customHeight="1" x14ac:dyDescent="0.3">
      <c r="A498" s="501"/>
      <c r="B498" s="501"/>
      <c r="D498" s="71"/>
      <c r="E498" s="71"/>
      <c r="F498" s="2091" t="s">
        <v>1677</v>
      </c>
      <c r="G498" s="2092"/>
      <c r="H498" s="2092"/>
      <c r="I498" s="2092"/>
      <c r="J498" s="2092"/>
      <c r="K498" s="2092"/>
      <c r="L498" s="2092"/>
      <c r="M498" s="2093"/>
      <c r="N498" s="1"/>
      <c r="O498" s="1"/>
      <c r="P498" s="1839"/>
      <c r="Q498" s="1839"/>
      <c r="R498" s="1839"/>
      <c r="S498" s="1839"/>
      <c r="T498" s="1839"/>
      <c r="U498" s="1839"/>
      <c r="V498" s="71"/>
      <c r="W498" s="71"/>
      <c r="X498" s="71"/>
      <c r="Y498" s="71"/>
      <c r="Z498" s="71"/>
      <c r="AA498" s="71"/>
      <c r="AB498" s="71"/>
    </row>
    <row r="499" spans="1:28" s="492" customFormat="1" ht="16.5" customHeight="1" x14ac:dyDescent="0.3">
      <c r="A499" s="501"/>
      <c r="B499" s="501"/>
      <c r="D499" s="71"/>
      <c r="E499" s="71"/>
      <c r="F499" s="2091" t="s">
        <v>1679</v>
      </c>
      <c r="G499" s="2092"/>
      <c r="H499" s="2092"/>
      <c r="I499" s="2092"/>
      <c r="J499" s="2092"/>
      <c r="K499" s="2092"/>
      <c r="L499" s="2092"/>
      <c r="M499" s="2093"/>
      <c r="N499" s="1"/>
      <c r="O499" s="1"/>
      <c r="P499" s="1839"/>
      <c r="Q499" s="1839"/>
      <c r="R499" s="1839"/>
      <c r="S499" s="1839"/>
      <c r="T499" s="1839"/>
      <c r="U499" s="1839"/>
      <c r="V499" s="71"/>
      <c r="W499" s="71"/>
      <c r="X499" s="71"/>
      <c r="Y499" s="71"/>
      <c r="Z499" s="71"/>
      <c r="AA499" s="71"/>
      <c r="AB499" s="71"/>
    </row>
    <row r="500" spans="1:28" s="492" customFormat="1" ht="16.5" customHeight="1" x14ac:dyDescent="0.3">
      <c r="A500" s="501"/>
      <c r="B500" s="501"/>
      <c r="D500" s="71"/>
      <c r="E500" s="71"/>
      <c r="F500" s="2091" t="s">
        <v>1678</v>
      </c>
      <c r="G500" s="2092"/>
      <c r="H500" s="2092"/>
      <c r="I500" s="2092"/>
      <c r="J500" s="2092"/>
      <c r="K500" s="2092"/>
      <c r="L500" s="2092"/>
      <c r="M500" s="2093"/>
      <c r="N500" s="1"/>
      <c r="O500" s="1"/>
      <c r="P500" s="1839"/>
      <c r="Q500" s="1839"/>
      <c r="R500" s="1839"/>
      <c r="S500" s="1839"/>
      <c r="T500" s="1839"/>
      <c r="U500" s="1839"/>
      <c r="V500" s="71"/>
      <c r="W500" s="71"/>
      <c r="X500" s="71"/>
      <c r="Y500" s="71"/>
      <c r="Z500" s="71"/>
      <c r="AA500" s="71"/>
      <c r="AB500" s="71"/>
    </row>
    <row r="501" spans="1:28" s="492" customFormat="1" ht="21" customHeight="1" thickBot="1" x14ac:dyDescent="0.35">
      <c r="A501" s="501"/>
      <c r="B501" s="501"/>
      <c r="D501" s="71"/>
      <c r="E501" s="71"/>
      <c r="F501" s="2081"/>
      <c r="G501" s="2082"/>
      <c r="H501" s="2082"/>
      <c r="I501" s="2082"/>
      <c r="J501" s="2082"/>
      <c r="K501" s="2082"/>
      <c r="L501" s="2082"/>
      <c r="M501" s="2083"/>
      <c r="N501" s="1"/>
      <c r="O501" s="1"/>
      <c r="P501" s="1839"/>
      <c r="Q501" s="1839"/>
      <c r="R501" s="1839"/>
      <c r="S501" s="1839"/>
      <c r="T501" s="1839"/>
      <c r="U501" s="1839"/>
    </row>
    <row r="502" spans="1:28" ht="12.75" customHeight="1" thickBot="1" x14ac:dyDescent="0.35">
      <c r="A502" s="483"/>
      <c r="B502" s="483"/>
      <c r="C502" s="492"/>
      <c r="D502" s="1162"/>
      <c r="F502" s="299"/>
      <c r="I502" s="144"/>
      <c r="J502" s="144"/>
      <c r="K502" s="144"/>
      <c r="L502" s="144"/>
      <c r="M502" s="144"/>
      <c r="R502" s="1"/>
      <c r="S502" s="1"/>
      <c r="T502" s="1"/>
    </row>
    <row r="503" spans="1:28" ht="93.75" customHeight="1" thickBot="1" x14ac:dyDescent="0.35">
      <c r="A503" s="483"/>
      <c r="B503" s="483"/>
      <c r="C503" s="807"/>
      <c r="D503" s="1162"/>
      <c r="F503" s="2103" t="s">
        <v>1955</v>
      </c>
      <c r="G503" s="2104"/>
      <c r="H503" s="2104"/>
      <c r="I503" s="2104"/>
      <c r="J503" s="2104"/>
      <c r="K503" s="2104"/>
      <c r="L503" s="2104"/>
      <c r="M503" s="2105"/>
      <c r="O503" s="1403" t="s">
        <v>1855</v>
      </c>
      <c r="R503" s="1"/>
      <c r="S503" s="1"/>
      <c r="T503" s="1"/>
    </row>
    <row r="504" spans="1:28" ht="12.75" customHeight="1" x14ac:dyDescent="0.3">
      <c r="A504" s="483"/>
      <c r="B504" s="483"/>
      <c r="C504" s="492"/>
      <c r="D504" s="1162"/>
      <c r="F504" s="299"/>
      <c r="I504" s="144"/>
      <c r="J504" s="144"/>
      <c r="K504" s="144"/>
      <c r="L504" s="144"/>
      <c r="M504" s="144"/>
      <c r="R504" s="1"/>
      <c r="S504" s="1"/>
      <c r="T504" s="1"/>
    </row>
    <row r="505" spans="1:28" ht="12.75" customHeight="1" x14ac:dyDescent="0.3">
      <c r="A505" s="483"/>
      <c r="B505" s="483"/>
      <c r="C505" s="492"/>
      <c r="D505" s="1162"/>
      <c r="F505" s="299"/>
      <c r="I505" s="144"/>
      <c r="J505" s="144"/>
      <c r="K505" s="144"/>
      <c r="L505" s="144"/>
      <c r="M505" s="144"/>
      <c r="R505" s="1"/>
      <c r="S505" s="1"/>
      <c r="T505" s="1"/>
    </row>
    <row r="506" spans="1:28" x14ac:dyDescent="0.3">
      <c r="A506" s="1137"/>
      <c r="B506" s="1137"/>
      <c r="C506" s="1138"/>
      <c r="D506" s="1480" t="s">
        <v>298</v>
      </c>
      <c r="E506" s="1555">
        <v>5</v>
      </c>
      <c r="F506" s="94" t="s">
        <v>1813</v>
      </c>
      <c r="I506" s="1138"/>
      <c r="J506" s="1138"/>
      <c r="K506" s="168"/>
      <c r="L506" s="168"/>
      <c r="M506" s="168"/>
      <c r="Q506" s="492"/>
    </row>
    <row r="507" spans="1:28" x14ac:dyDescent="0.3">
      <c r="A507" s="233" t="s">
        <v>59</v>
      </c>
      <c r="B507" s="233"/>
      <c r="C507" s="51"/>
      <c r="D507" s="57" t="s">
        <v>298</v>
      </c>
      <c r="E507" s="57">
        <v>5.0999999999999996</v>
      </c>
      <c r="F507" s="94" t="s">
        <v>462</v>
      </c>
      <c r="I507" s="78"/>
      <c r="J507" s="78"/>
      <c r="K507" s="250"/>
      <c r="L507" s="251"/>
      <c r="M507" s="250"/>
      <c r="Q507" s="3"/>
    </row>
    <row r="508" spans="1:28" x14ac:dyDescent="0.3">
      <c r="A508" s="233">
        <v>128</v>
      </c>
      <c r="B508" s="233">
        <v>38</v>
      </c>
      <c r="C508" s="51"/>
      <c r="D508" s="1579"/>
      <c r="E508" s="1162"/>
      <c r="F508" s="65" t="s">
        <v>398</v>
      </c>
      <c r="I508" s="51"/>
      <c r="J508" s="51"/>
      <c r="K508" s="250"/>
      <c r="L508" s="251"/>
      <c r="M508" s="250"/>
      <c r="Q508" s="3"/>
    </row>
    <row r="509" spans="1:28" ht="15" customHeight="1" x14ac:dyDescent="0.3">
      <c r="A509" s="233"/>
      <c r="B509" s="233"/>
      <c r="C509" s="51"/>
      <c r="D509" s="1579"/>
      <c r="E509" s="1162"/>
      <c r="F509" s="600" t="s">
        <v>57</v>
      </c>
      <c r="I509" s="51"/>
      <c r="J509" s="51"/>
      <c r="K509" s="252">
        <f>+K535</f>
        <v>0</v>
      </c>
      <c r="L509" s="254"/>
      <c r="M509" s="252">
        <f>+M535</f>
        <v>0</v>
      </c>
      <c r="Q509" s="3"/>
    </row>
    <row r="510" spans="1:28" x14ac:dyDescent="0.3">
      <c r="A510" s="233"/>
      <c r="B510" s="233"/>
      <c r="C510" s="51"/>
      <c r="D510" s="1579"/>
      <c r="E510" s="1162"/>
      <c r="F510" s="600" t="s">
        <v>442</v>
      </c>
      <c r="I510" s="51"/>
      <c r="J510" s="51"/>
      <c r="K510" s="252">
        <v>0</v>
      </c>
      <c r="L510" s="254"/>
      <c r="M510" s="252">
        <v>0</v>
      </c>
      <c r="Q510" s="3"/>
    </row>
    <row r="511" spans="1:28" ht="12.75" customHeight="1" x14ac:dyDescent="0.3">
      <c r="A511" s="233"/>
      <c r="B511" s="233"/>
      <c r="C511" s="51"/>
      <c r="D511" s="1579"/>
      <c r="E511" s="1162"/>
      <c r="F511" s="1007" t="s">
        <v>108</v>
      </c>
      <c r="I511" s="51"/>
      <c r="J511" s="51"/>
      <c r="K511" s="386">
        <f>SUM(K508:K510)</f>
        <v>0</v>
      </c>
      <c r="L511" s="257"/>
      <c r="M511" s="386">
        <f>SUM(M508:M510)</f>
        <v>0</v>
      </c>
      <c r="Q511" s="3"/>
    </row>
    <row r="512" spans="1:28" ht="6.75" customHeight="1" x14ac:dyDescent="0.3">
      <c r="A512" s="233"/>
      <c r="B512" s="233"/>
      <c r="C512" s="51"/>
      <c r="D512" s="1579"/>
      <c r="E512" s="1162"/>
      <c r="F512" s="65"/>
      <c r="I512" s="51"/>
      <c r="J512" s="51"/>
      <c r="K512" s="252"/>
      <c r="L512" s="254"/>
      <c r="M512" s="252"/>
      <c r="Q512" s="3"/>
    </row>
    <row r="513" spans="1:17" ht="16.5" customHeight="1" x14ac:dyDescent="0.3">
      <c r="A513" s="233"/>
      <c r="B513" s="233"/>
      <c r="C513" s="51"/>
      <c r="D513" s="1579"/>
      <c r="E513" s="1162"/>
      <c r="F513" s="1214" t="s">
        <v>654</v>
      </c>
      <c r="I513" s="78"/>
      <c r="J513" s="78"/>
      <c r="K513" s="252"/>
      <c r="L513" s="254"/>
      <c r="M513" s="252"/>
      <c r="Q513" s="3"/>
    </row>
    <row r="514" spans="1:17" ht="6.75" customHeight="1" x14ac:dyDescent="0.3">
      <c r="A514" s="233"/>
      <c r="B514" s="233"/>
      <c r="C514" s="51"/>
      <c r="D514" s="1579"/>
      <c r="E514" s="1162"/>
      <c r="F514" s="1215"/>
      <c r="I514" s="98"/>
      <c r="J514" s="98"/>
      <c r="K514" s="252"/>
      <c r="L514" s="254"/>
      <c r="M514" s="252"/>
      <c r="Q514" s="3"/>
    </row>
    <row r="515" spans="1:17" ht="16.5" customHeight="1" x14ac:dyDescent="0.3">
      <c r="A515" s="233"/>
      <c r="B515" s="233"/>
      <c r="C515" s="51"/>
      <c r="D515" s="1579"/>
      <c r="E515" s="1162"/>
      <c r="F515" s="1216" t="s">
        <v>655</v>
      </c>
      <c r="I515" s="75"/>
      <c r="J515" s="75"/>
      <c r="K515" s="252"/>
      <c r="L515" s="254"/>
      <c r="M515" s="252"/>
      <c r="Q515" s="3"/>
    </row>
    <row r="516" spans="1:17" ht="16.5" customHeight="1" x14ac:dyDescent="0.3">
      <c r="A516" s="233"/>
      <c r="B516" s="233"/>
      <c r="C516" s="51"/>
      <c r="D516" s="1579"/>
      <c r="E516" s="1162"/>
      <c r="F516" s="600" t="s">
        <v>515</v>
      </c>
      <c r="I516" s="51"/>
      <c r="J516" s="51"/>
      <c r="K516" s="252"/>
      <c r="L516" s="254"/>
      <c r="M516" s="252"/>
      <c r="Q516" s="3"/>
    </row>
    <row r="517" spans="1:17" ht="6.75" customHeight="1" x14ac:dyDescent="0.3">
      <c r="A517" s="233"/>
      <c r="B517" s="233"/>
      <c r="C517" s="51"/>
      <c r="D517" s="1579"/>
      <c r="E517" s="1579"/>
      <c r="F517" s="547"/>
      <c r="G517" s="549"/>
      <c r="H517" s="78"/>
      <c r="I517" s="78"/>
      <c r="J517" s="78"/>
      <c r="K517" s="253"/>
      <c r="L517" s="253"/>
      <c r="M517" s="253"/>
      <c r="Q517" s="3"/>
    </row>
    <row r="518" spans="1:17" ht="16.5" customHeight="1" x14ac:dyDescent="0.3">
      <c r="A518" s="233">
        <v>128</v>
      </c>
      <c r="B518" s="233" t="s">
        <v>232</v>
      </c>
      <c r="C518" s="51"/>
      <c r="D518" s="1579"/>
      <c r="E518" s="1579"/>
      <c r="F518" s="1149" t="s">
        <v>91</v>
      </c>
      <c r="G518" s="549"/>
      <c r="I518" s="75"/>
      <c r="J518" s="75"/>
      <c r="K518" s="253"/>
      <c r="L518" s="253"/>
      <c r="M518" s="253"/>
      <c r="Q518" s="3"/>
    </row>
    <row r="519" spans="1:17" ht="16.5" customHeight="1" x14ac:dyDescent="0.3">
      <c r="A519" s="233"/>
      <c r="B519" s="233"/>
      <c r="C519" s="51"/>
      <c r="D519" s="1579"/>
      <c r="E519" s="1579"/>
      <c r="F519" s="1217" t="s">
        <v>93</v>
      </c>
      <c r="G519" s="549"/>
      <c r="I519" s="143"/>
      <c r="J519" s="143"/>
      <c r="K519" s="253">
        <f>+M523</f>
        <v>0</v>
      </c>
      <c r="L519" s="253"/>
      <c r="M519" s="253">
        <v>0</v>
      </c>
      <c r="Q519" s="3"/>
    </row>
    <row r="520" spans="1:17" ht="16.5" customHeight="1" x14ac:dyDescent="0.3">
      <c r="A520" s="233"/>
      <c r="B520" s="233"/>
      <c r="C520" s="51"/>
      <c r="D520" s="1579"/>
      <c r="E520" s="1579"/>
      <c r="F520" s="1218" t="s">
        <v>549</v>
      </c>
      <c r="G520" s="549"/>
      <c r="I520" s="78"/>
      <c r="J520" s="78"/>
      <c r="K520" s="253">
        <v>0</v>
      </c>
      <c r="L520" s="253"/>
      <c r="M520" s="253">
        <v>0</v>
      </c>
      <c r="Q520" s="3"/>
    </row>
    <row r="521" spans="1:17" ht="16.5" customHeight="1" x14ac:dyDescent="0.3">
      <c r="A521" s="233"/>
      <c r="B521" s="233"/>
      <c r="C521" s="51"/>
      <c r="D521" s="1579"/>
      <c r="E521" s="1579"/>
      <c r="F521" s="1218" t="s">
        <v>127</v>
      </c>
      <c r="G521" s="549"/>
      <c r="I521" s="78"/>
      <c r="J521" s="78"/>
      <c r="K521" s="253">
        <v>0</v>
      </c>
      <c r="L521" s="253"/>
      <c r="M521" s="253">
        <v>0</v>
      </c>
      <c r="Q521" s="3"/>
    </row>
    <row r="522" spans="1:17" ht="16.5" customHeight="1" x14ac:dyDescent="0.3">
      <c r="A522" s="233"/>
      <c r="B522" s="233"/>
      <c r="C522" s="51"/>
      <c r="D522" s="1579"/>
      <c r="E522" s="1579"/>
      <c r="F522" s="1218" t="s">
        <v>399</v>
      </c>
      <c r="G522" s="549"/>
      <c r="I522" s="78"/>
      <c r="J522" s="78"/>
      <c r="K522" s="253">
        <v>0</v>
      </c>
      <c r="L522" s="253"/>
      <c r="M522" s="253">
        <v>0</v>
      </c>
      <c r="Q522" s="3"/>
    </row>
    <row r="523" spans="1:17" ht="17.25" customHeight="1" x14ac:dyDescent="0.3">
      <c r="A523" s="233"/>
      <c r="B523" s="233"/>
      <c r="C523" s="51"/>
      <c r="D523" s="1579"/>
      <c r="E523" s="1579"/>
      <c r="F523" s="1217" t="s">
        <v>92</v>
      </c>
      <c r="G523" s="549"/>
      <c r="I523" s="143"/>
      <c r="J523" s="143"/>
      <c r="K523" s="386">
        <f>SUM(K518:K522)</f>
        <v>0</v>
      </c>
      <c r="L523" s="257"/>
      <c r="M523" s="386">
        <f>SUM(M518:M522)</f>
        <v>0</v>
      </c>
      <c r="Q523" s="3"/>
    </row>
    <row r="524" spans="1:17" ht="6.75" customHeight="1" x14ac:dyDescent="0.3">
      <c r="A524" s="233"/>
      <c r="B524" s="233"/>
      <c r="C524" s="51"/>
      <c r="D524" s="1579"/>
      <c r="E524" s="1579"/>
      <c r="F524" s="566"/>
      <c r="G524" s="549"/>
      <c r="I524" s="78"/>
      <c r="J524" s="78"/>
      <c r="K524" s="253"/>
      <c r="L524" s="253"/>
      <c r="M524" s="253"/>
      <c r="Q524" s="3"/>
    </row>
    <row r="525" spans="1:17" ht="14.25" customHeight="1" x14ac:dyDescent="0.3">
      <c r="A525" s="233"/>
      <c r="B525" s="233"/>
      <c r="C525" s="51"/>
      <c r="D525" s="1579"/>
      <c r="E525" s="1579"/>
      <c r="F525" s="1149" t="s">
        <v>656</v>
      </c>
      <c r="G525" s="549"/>
      <c r="I525" s="75"/>
      <c r="J525" s="75"/>
      <c r="K525" s="253"/>
      <c r="L525" s="253"/>
      <c r="M525" s="253"/>
      <c r="Q525" s="3"/>
    </row>
    <row r="526" spans="1:17" ht="16.5" customHeight="1" x14ac:dyDescent="0.3">
      <c r="A526" s="233"/>
      <c r="B526" s="233"/>
      <c r="C526" s="51"/>
      <c r="D526" s="1579"/>
      <c r="E526" s="1579"/>
      <c r="F526" s="1218" t="s">
        <v>47</v>
      </c>
      <c r="G526" s="549"/>
      <c r="I526" s="78"/>
      <c r="J526" s="78"/>
      <c r="K526" s="253">
        <f>+M528</f>
        <v>0</v>
      </c>
      <c r="L526" s="253"/>
      <c r="M526" s="253">
        <v>0</v>
      </c>
      <c r="Q526" s="3"/>
    </row>
    <row r="527" spans="1:17" ht="13.5" customHeight="1" x14ac:dyDescent="0.3">
      <c r="A527" s="233"/>
      <c r="B527" s="233"/>
      <c r="C527" s="51"/>
      <c r="D527" s="1579"/>
      <c r="E527" s="1579"/>
      <c r="F527" s="1218" t="s">
        <v>127</v>
      </c>
      <c r="G527" s="549"/>
      <c r="I527" s="78"/>
      <c r="J527" s="78"/>
      <c r="K527" s="253">
        <f>-K521</f>
        <v>0</v>
      </c>
      <c r="L527" s="253"/>
      <c r="M527" s="253">
        <f>-M521</f>
        <v>0</v>
      </c>
      <c r="Q527" s="3"/>
    </row>
    <row r="528" spans="1:17" ht="16.5" customHeight="1" x14ac:dyDescent="0.3">
      <c r="A528" s="233"/>
      <c r="B528" s="233"/>
      <c r="C528" s="51"/>
      <c r="D528" s="1579"/>
      <c r="E528" s="1579"/>
      <c r="F528" s="1218" t="s">
        <v>648</v>
      </c>
      <c r="G528" s="549"/>
      <c r="I528" s="51"/>
      <c r="J528" s="51"/>
      <c r="K528" s="386">
        <f>SUM(K525:K527)</f>
        <v>0</v>
      </c>
      <c r="L528" s="257"/>
      <c r="M528" s="386">
        <f>SUM(M525:M527)</f>
        <v>0</v>
      </c>
    </row>
    <row r="529" spans="1:13" ht="6.75" customHeight="1" x14ac:dyDescent="0.3">
      <c r="A529" s="233"/>
      <c r="B529" s="233"/>
      <c r="C529" s="51"/>
      <c r="D529" s="1579"/>
      <c r="E529" s="1579"/>
      <c r="F529" s="1218"/>
      <c r="G529" s="549"/>
      <c r="I529" s="51"/>
      <c r="J529" s="51"/>
      <c r="K529" s="253"/>
      <c r="L529" s="253"/>
      <c r="M529" s="253"/>
    </row>
    <row r="530" spans="1:13" x14ac:dyDescent="0.3">
      <c r="A530" s="233"/>
      <c r="B530" s="233"/>
      <c r="C530" s="51"/>
      <c r="D530" s="1579"/>
      <c r="E530" s="1579"/>
      <c r="F530" s="1149" t="s">
        <v>657</v>
      </c>
      <c r="G530" s="549"/>
      <c r="I530" s="75"/>
      <c r="J530" s="75"/>
      <c r="K530" s="253"/>
      <c r="L530" s="253"/>
      <c r="M530" s="253"/>
    </row>
    <row r="531" spans="1:13" x14ac:dyDescent="0.3">
      <c r="A531" s="233"/>
      <c r="B531" s="233"/>
      <c r="C531" s="51"/>
      <c r="D531" s="1579"/>
      <c r="E531" s="1579"/>
      <c r="F531" s="1218" t="s">
        <v>48</v>
      </c>
      <c r="G531" s="549"/>
      <c r="I531" s="78"/>
      <c r="J531" s="78"/>
      <c r="K531" s="253">
        <f>+M535</f>
        <v>0</v>
      </c>
      <c r="L531" s="253"/>
      <c r="M531" s="253">
        <v>0</v>
      </c>
    </row>
    <row r="532" spans="1:13" ht="16.5" customHeight="1" x14ac:dyDescent="0.3">
      <c r="A532" s="233"/>
      <c r="B532" s="233"/>
      <c r="C532" s="51"/>
      <c r="D532" s="1579"/>
      <c r="E532" s="1579"/>
      <c r="F532" s="1218" t="s">
        <v>94</v>
      </c>
      <c r="G532" s="549"/>
      <c r="I532" s="78"/>
      <c r="J532" s="78"/>
      <c r="K532" s="253">
        <v>0</v>
      </c>
      <c r="L532" s="253"/>
      <c r="M532" s="253">
        <v>0</v>
      </c>
    </row>
    <row r="533" spans="1:13" ht="16.5" customHeight="1" x14ac:dyDescent="0.3">
      <c r="A533" s="233"/>
      <c r="B533" s="233"/>
      <c r="C533" s="51"/>
      <c r="D533" s="1579"/>
      <c r="E533" s="1579"/>
      <c r="F533" s="1218" t="s">
        <v>49</v>
      </c>
      <c r="G533" s="549"/>
      <c r="I533" s="51"/>
      <c r="J533" s="51"/>
      <c r="K533" s="253">
        <v>0</v>
      </c>
      <c r="L533" s="253"/>
      <c r="M533" s="253">
        <v>0</v>
      </c>
    </row>
    <row r="534" spans="1:13" ht="16.5" customHeight="1" x14ac:dyDescent="0.3">
      <c r="A534" s="233"/>
      <c r="B534" s="233"/>
      <c r="C534" s="51"/>
      <c r="D534" s="1579"/>
      <c r="E534" s="1579"/>
      <c r="F534" s="1218" t="s">
        <v>50</v>
      </c>
      <c r="G534" s="549"/>
      <c r="I534" s="78"/>
      <c r="J534" s="78"/>
      <c r="K534" s="253">
        <v>0</v>
      </c>
      <c r="L534" s="253"/>
      <c r="M534" s="253">
        <v>0</v>
      </c>
    </row>
    <row r="535" spans="1:13" ht="16.5" customHeight="1" x14ac:dyDescent="0.3">
      <c r="A535" s="233"/>
      <c r="B535" s="233"/>
      <c r="C535" s="51"/>
      <c r="D535" s="1579"/>
      <c r="E535" s="1579"/>
      <c r="F535" s="1218" t="s">
        <v>649</v>
      </c>
      <c r="G535" s="549"/>
      <c r="I535" s="51"/>
      <c r="J535" s="51"/>
      <c r="K535" s="386">
        <f>SUM(K530:K534)</f>
        <v>0</v>
      </c>
      <c r="L535" s="257"/>
      <c r="M535" s="386">
        <f>SUM(M530:M534)</f>
        <v>0</v>
      </c>
    </row>
    <row r="536" spans="1:13" ht="6.75" customHeight="1" x14ac:dyDescent="0.3">
      <c r="A536" s="1650"/>
      <c r="B536" s="1650"/>
      <c r="C536" s="1652"/>
      <c r="D536" s="1579"/>
      <c r="E536" s="1579"/>
      <c r="F536" s="1218"/>
      <c r="G536" s="1648"/>
      <c r="I536" s="1652"/>
      <c r="J536" s="1652"/>
      <c r="K536" s="257"/>
      <c r="L536" s="257"/>
      <c r="M536" s="257"/>
    </row>
    <row r="537" spans="1:13" ht="16.5" customHeight="1" x14ac:dyDescent="0.3">
      <c r="A537" s="233"/>
      <c r="B537" s="233"/>
      <c r="C537" s="51"/>
      <c r="D537" s="1579"/>
      <c r="E537" s="1579"/>
      <c r="F537" s="1149" t="s">
        <v>658</v>
      </c>
      <c r="G537" s="549"/>
      <c r="I537" s="75"/>
      <c r="J537" s="75"/>
      <c r="K537" s="252"/>
      <c r="L537" s="254"/>
      <c r="M537" s="252"/>
    </row>
    <row r="538" spans="1:13" ht="16.5" customHeight="1" x14ac:dyDescent="0.3">
      <c r="A538" s="233"/>
      <c r="B538" s="233"/>
      <c r="C538" s="51"/>
      <c r="D538" s="1579"/>
      <c r="E538" s="1579"/>
      <c r="F538" s="1218" t="s">
        <v>51</v>
      </c>
      <c r="G538" s="549"/>
      <c r="I538" s="51"/>
      <c r="J538" s="51"/>
      <c r="K538" s="252">
        <v>0</v>
      </c>
      <c r="L538" s="254"/>
      <c r="M538" s="252">
        <v>0</v>
      </c>
    </row>
    <row r="539" spans="1:13" ht="16.5" customHeight="1" x14ac:dyDescent="0.3">
      <c r="A539" s="233"/>
      <c r="B539" s="233"/>
      <c r="C539" s="51"/>
      <c r="D539" s="1579"/>
      <c r="E539" s="1579"/>
      <c r="F539" s="1218" t="s">
        <v>52</v>
      </c>
      <c r="G539" s="549"/>
      <c r="I539" s="51"/>
      <c r="J539" s="51"/>
      <c r="K539" s="252">
        <v>0</v>
      </c>
      <c r="L539" s="254"/>
      <c r="M539" s="252">
        <v>0</v>
      </c>
    </row>
    <row r="540" spans="1:13" x14ac:dyDescent="0.3">
      <c r="A540" s="233"/>
      <c r="B540" s="233"/>
      <c r="C540" s="51"/>
      <c r="D540" s="1579"/>
      <c r="E540" s="1579"/>
      <c r="F540" s="595"/>
      <c r="G540" s="549"/>
      <c r="I540" s="51"/>
      <c r="J540" s="51"/>
      <c r="K540" s="386">
        <f>SUM(K537:K539)</f>
        <v>0</v>
      </c>
      <c r="L540" s="257"/>
      <c r="M540" s="386">
        <f>SUM(M537:M539)</f>
        <v>0</v>
      </c>
    </row>
    <row r="541" spans="1:13" ht="14.25" customHeight="1" x14ac:dyDescent="0.3">
      <c r="A541" s="233">
        <v>128</v>
      </c>
      <c r="B541" s="233" t="s">
        <v>233</v>
      </c>
      <c r="C541" s="51"/>
      <c r="D541" s="1579"/>
      <c r="E541" s="1579"/>
      <c r="F541" s="1149" t="s">
        <v>53</v>
      </c>
      <c r="G541" s="549"/>
      <c r="I541" s="75"/>
      <c r="J541" s="75"/>
      <c r="K541" s="252"/>
      <c r="L541" s="254"/>
      <c r="M541" s="252"/>
    </row>
    <row r="542" spans="1:13" ht="16.5" customHeight="1" x14ac:dyDescent="0.3">
      <c r="A542" s="233"/>
      <c r="B542" s="233"/>
      <c r="C542" s="51"/>
      <c r="D542" s="1579"/>
      <c r="E542" s="1579"/>
      <c r="F542" s="595" t="s">
        <v>354</v>
      </c>
      <c r="G542" s="549"/>
      <c r="I542" s="51"/>
      <c r="J542" s="51"/>
      <c r="K542" s="389">
        <v>0</v>
      </c>
      <c r="L542" s="257"/>
      <c r="M542" s="389">
        <v>0</v>
      </c>
    </row>
    <row r="543" spans="1:13" ht="8.25" customHeight="1" x14ac:dyDescent="0.3">
      <c r="A543" s="233"/>
      <c r="B543" s="233"/>
      <c r="C543" s="51"/>
      <c r="D543" s="1579"/>
      <c r="E543" s="1579"/>
      <c r="F543" s="547"/>
      <c r="G543" s="549"/>
      <c r="H543" s="51"/>
      <c r="I543" s="51"/>
      <c r="J543" s="51"/>
      <c r="K543" s="253"/>
      <c r="L543" s="253"/>
      <c r="M543" s="253"/>
    </row>
    <row r="544" spans="1:13" ht="16.5" customHeight="1" x14ac:dyDescent="0.3">
      <c r="A544" s="325"/>
      <c r="B544" s="325"/>
      <c r="C544" s="12"/>
      <c r="D544" s="101"/>
      <c r="E544" s="101"/>
      <c r="F544" s="1126" t="s">
        <v>443</v>
      </c>
      <c r="G544" s="101"/>
      <c r="I544" s="3"/>
      <c r="J544" s="3"/>
      <c r="K544" s="252"/>
      <c r="L544" s="254"/>
      <c r="M544" s="252"/>
    </row>
    <row r="545" spans="1:27" ht="17.25" thickBot="1" x14ac:dyDescent="0.35">
      <c r="A545" s="1666"/>
      <c r="B545" s="1666"/>
      <c r="C545" s="1668"/>
      <c r="D545" s="1667"/>
      <c r="E545" s="1667"/>
      <c r="F545" s="1667"/>
      <c r="G545" s="1162"/>
      <c r="H545" s="1668"/>
      <c r="I545" s="1668"/>
      <c r="J545" s="1668"/>
      <c r="K545" s="253"/>
      <c r="L545" s="253"/>
      <c r="M545" s="253"/>
    </row>
    <row r="546" spans="1:27" ht="16.5" customHeight="1" x14ac:dyDescent="0.3">
      <c r="A546" s="325"/>
      <c r="B546" s="325"/>
      <c r="C546" s="12"/>
      <c r="D546" s="101"/>
      <c r="E546" s="101"/>
      <c r="F546" s="1196" t="s">
        <v>1172</v>
      </c>
      <c r="G546" s="1193"/>
      <c r="H546" s="1193"/>
      <c r="I546" s="1193"/>
      <c r="J546" s="1193"/>
      <c r="K546" s="1193"/>
      <c r="L546" s="1193"/>
      <c r="M546" s="1194"/>
    </row>
    <row r="547" spans="1:27" ht="9.9499999999999993" customHeight="1" x14ac:dyDescent="0.3">
      <c r="A547" s="325"/>
      <c r="B547" s="325"/>
      <c r="C547" s="12"/>
      <c r="D547" s="101"/>
      <c r="E547" s="101"/>
      <c r="F547" s="1175"/>
      <c r="G547" s="1552"/>
      <c r="H547" s="1552"/>
      <c r="I547" s="1552"/>
      <c r="J547" s="1552"/>
      <c r="K547" s="1552"/>
      <c r="L547" s="1552"/>
      <c r="M547" s="1553"/>
    </row>
    <row r="548" spans="1:27" ht="16.5" customHeight="1" x14ac:dyDescent="0.3">
      <c r="A548" s="502">
        <v>128</v>
      </c>
      <c r="B548" s="502">
        <v>37</v>
      </c>
      <c r="C548" s="12"/>
      <c r="D548" s="101"/>
      <c r="E548" s="101"/>
      <c r="F548" s="1175" t="s">
        <v>585</v>
      </c>
      <c r="G548" s="1552"/>
      <c r="H548" s="1552"/>
      <c r="I548" s="1552"/>
      <c r="J548" s="1552"/>
      <c r="K548" s="1552"/>
      <c r="L548" s="1552"/>
      <c r="M548" s="1553"/>
    </row>
    <row r="549" spans="1:27" ht="63.75" customHeight="1" thickBot="1" x14ac:dyDescent="0.35">
      <c r="A549" s="502">
        <v>101</v>
      </c>
      <c r="B549" s="502" t="s">
        <v>832</v>
      </c>
      <c r="C549" s="12"/>
      <c r="D549" s="101"/>
      <c r="E549" s="101"/>
      <c r="F549" s="2085" t="s">
        <v>1931</v>
      </c>
      <c r="G549" s="2086"/>
      <c r="H549" s="2086"/>
      <c r="I549" s="2086"/>
      <c r="J549" s="2086"/>
      <c r="K549" s="2086"/>
      <c r="L549" s="2086"/>
      <c r="M549" s="2087"/>
      <c r="O549" s="704"/>
    </row>
    <row r="550" spans="1:27" x14ac:dyDescent="0.3">
      <c r="A550" s="325"/>
      <c r="B550" s="325"/>
      <c r="C550" s="12"/>
      <c r="D550" s="101"/>
      <c r="E550" s="101"/>
      <c r="F550" s="22"/>
      <c r="G550" s="101"/>
      <c r="H550" s="75"/>
      <c r="I550" s="3"/>
      <c r="J550" s="3"/>
      <c r="K550" s="252"/>
      <c r="L550" s="254"/>
      <c r="M550" s="252"/>
    </row>
    <row r="551" spans="1:27" ht="16.5" customHeight="1" x14ac:dyDescent="0.3">
      <c r="A551" s="325">
        <v>7</v>
      </c>
      <c r="B551" s="325" t="s">
        <v>836</v>
      </c>
      <c r="C551" s="12"/>
      <c r="D551" s="57" t="s">
        <v>298</v>
      </c>
      <c r="E551" s="57">
        <f>E507+0.1</f>
        <v>5.1999999999999993</v>
      </c>
      <c r="F551" s="94" t="s">
        <v>564</v>
      </c>
      <c r="I551" s="3"/>
      <c r="J551" s="3"/>
      <c r="K551" s="474"/>
      <c r="L551" s="475"/>
      <c r="M551" s="474"/>
    </row>
    <row r="552" spans="1:27" ht="16.5" customHeight="1" x14ac:dyDescent="0.3">
      <c r="A552" s="325"/>
      <c r="B552" s="325"/>
      <c r="C552" s="12"/>
      <c r="D552" s="101"/>
      <c r="E552" s="101"/>
      <c r="F552" s="65" t="s">
        <v>1491</v>
      </c>
      <c r="I552" s="3"/>
      <c r="J552" s="3"/>
      <c r="K552" s="253">
        <f>M555</f>
        <v>48090</v>
      </c>
      <c r="L552" s="253"/>
      <c r="M552" s="253">
        <f>46350+900</f>
        <v>47250</v>
      </c>
      <c r="N552" s="3"/>
      <c r="O552" s="492"/>
      <c r="Q552" s="470"/>
      <c r="R552" s="470"/>
      <c r="S552" s="470"/>
      <c r="T552" s="470"/>
      <c r="U552" s="470"/>
      <c r="V552" s="470"/>
      <c r="W552" s="470"/>
      <c r="X552" s="470"/>
      <c r="Y552" s="470"/>
      <c r="Z552" s="470"/>
      <c r="AA552" s="470"/>
    </row>
    <row r="553" spans="1:27" ht="16.5" customHeight="1" x14ac:dyDescent="0.3">
      <c r="A553" s="325"/>
      <c r="B553" s="325"/>
      <c r="C553" s="12"/>
      <c r="D553" s="101"/>
      <c r="E553" s="101"/>
      <c r="F553" s="1867" t="s">
        <v>547</v>
      </c>
      <c r="G553" s="1868"/>
      <c r="H553" s="1869"/>
      <c r="I553" s="492"/>
      <c r="J553" s="492"/>
      <c r="K553" s="253">
        <v>0</v>
      </c>
      <c r="L553" s="253">
        <v>0</v>
      </c>
      <c r="M553" s="253">
        <v>0</v>
      </c>
      <c r="N553" s="3"/>
      <c r="O553" s="1391" t="s">
        <v>1860</v>
      </c>
      <c r="Q553" s="470"/>
      <c r="R553" s="470"/>
      <c r="S553" s="470"/>
      <c r="T553" s="470"/>
      <c r="U553" s="470"/>
      <c r="V553" s="470"/>
      <c r="W553" s="470"/>
      <c r="X553" s="470"/>
      <c r="Y553" s="470"/>
      <c r="Z553" s="470"/>
      <c r="AA553" s="470"/>
    </row>
    <row r="554" spans="1:27" ht="16.5" customHeight="1" x14ac:dyDescent="0.3">
      <c r="A554" s="325"/>
      <c r="B554" s="325"/>
      <c r="C554" s="12"/>
      <c r="D554" s="101"/>
      <c r="E554" s="101"/>
      <c r="F554" s="65" t="s">
        <v>1492</v>
      </c>
      <c r="I554" s="492"/>
      <c r="J554" s="492"/>
      <c r="K554" s="253">
        <v>110</v>
      </c>
      <c r="L554" s="253"/>
      <c r="M554" s="253">
        <v>840</v>
      </c>
      <c r="N554" s="704"/>
      <c r="O554" s="492"/>
      <c r="Q554" s="470"/>
      <c r="R554" s="470"/>
      <c r="S554" s="470"/>
      <c r="T554" s="470"/>
      <c r="U554" s="470"/>
      <c r="V554" s="470"/>
      <c r="W554" s="470"/>
      <c r="X554" s="470"/>
      <c r="Y554" s="470"/>
      <c r="Z554" s="470"/>
      <c r="AA554" s="470"/>
    </row>
    <row r="555" spans="1:27" ht="16.5" customHeight="1" thickBot="1" x14ac:dyDescent="0.35">
      <c r="A555" s="325"/>
      <c r="B555" s="325"/>
      <c r="C555" s="12"/>
      <c r="D555" s="101"/>
      <c r="E555" s="101"/>
      <c r="F555" s="1007" t="s">
        <v>205</v>
      </c>
      <c r="I555" s="3"/>
      <c r="J555" s="3"/>
      <c r="K555" s="1106">
        <f>SUM(K552:K554)</f>
        <v>48200</v>
      </c>
      <c r="L555" s="4"/>
      <c r="M555" s="1106">
        <f>SUM(M552:M554)</f>
        <v>48090</v>
      </c>
      <c r="N555" s="3"/>
      <c r="O555" s="492"/>
      <c r="Q555" s="470"/>
      <c r="R555" s="470"/>
      <c r="S555" s="470"/>
      <c r="T555" s="470"/>
      <c r="U555" s="470"/>
      <c r="V555" s="470"/>
      <c r="W555" s="470"/>
      <c r="X555" s="470"/>
      <c r="Y555" s="470"/>
      <c r="Z555" s="470"/>
      <c r="AA555" s="470"/>
    </row>
    <row r="556" spans="1:27" x14ac:dyDescent="0.3">
      <c r="A556" s="325"/>
      <c r="B556" s="325"/>
      <c r="C556" s="12"/>
      <c r="D556" s="101"/>
      <c r="E556" s="101"/>
      <c r="F556" s="1219" t="s">
        <v>548</v>
      </c>
      <c r="I556" s="492"/>
      <c r="J556" s="492"/>
      <c r="K556" s="257"/>
      <c r="L556" s="257"/>
      <c r="M556" s="257"/>
    </row>
    <row r="557" spans="1:27" x14ac:dyDescent="0.3">
      <c r="A557" s="325"/>
      <c r="B557" s="325"/>
      <c r="C557" s="12"/>
      <c r="D557" s="101"/>
      <c r="E557" s="101"/>
      <c r="F557" s="579" t="str">
        <f>"Council has derived returns from the water corporation as disclosed at note "&amp;E199&amp;"."</f>
        <v>Council has derived returns from the water corporation as disclosed at note 2.9.</v>
      </c>
      <c r="G557" s="579"/>
      <c r="H557" s="579"/>
      <c r="I557" s="579"/>
      <c r="J557" s="579"/>
      <c r="K557" s="579"/>
      <c r="L557" s="579"/>
      <c r="M557" s="579"/>
      <c r="N557" s="65"/>
      <c r="O557" s="65"/>
      <c r="P557" s="65"/>
      <c r="Q557" s="65"/>
    </row>
    <row r="558" spans="1:27" ht="6" customHeight="1" thickBot="1" x14ac:dyDescent="0.35">
      <c r="A558" s="325"/>
      <c r="B558" s="325"/>
      <c r="C558" s="12"/>
      <c r="D558" s="101"/>
      <c r="E558" s="101"/>
      <c r="F558" s="22"/>
      <c r="G558" s="101"/>
      <c r="H558" s="589"/>
      <c r="I558" s="841"/>
      <c r="J558" s="841"/>
      <c r="K558" s="841"/>
      <c r="L558" s="841"/>
      <c r="M558" s="841"/>
      <c r="N558" s="841"/>
      <c r="O558" s="1297"/>
      <c r="P558" s="708"/>
      <c r="Q558" s="841"/>
    </row>
    <row r="559" spans="1:27" x14ac:dyDescent="0.3">
      <c r="A559" s="325"/>
      <c r="B559" s="325"/>
      <c r="C559" s="12"/>
      <c r="D559" s="101"/>
      <c r="E559" s="101"/>
      <c r="F559" s="1196" t="s">
        <v>1172</v>
      </c>
      <c r="G559" s="1197"/>
      <c r="H559" s="1197"/>
      <c r="I559" s="1197"/>
      <c r="J559" s="1197"/>
      <c r="K559" s="1197"/>
      <c r="L559" s="1197"/>
      <c r="M559" s="1198"/>
      <c r="N559" s="841"/>
      <c r="O559" s="1297"/>
      <c r="P559" s="708"/>
      <c r="Q559" s="841"/>
    </row>
    <row r="560" spans="1:27" ht="5.25" customHeight="1" x14ac:dyDescent="0.3">
      <c r="A560" s="325"/>
      <c r="B560" s="325"/>
      <c r="C560" s="12"/>
      <c r="D560" s="101"/>
      <c r="E560" s="101"/>
      <c r="F560" s="1175"/>
      <c r="G560" s="1192"/>
      <c r="H560" s="1192"/>
      <c r="I560" s="1192"/>
      <c r="J560" s="1192"/>
      <c r="K560" s="1192"/>
      <c r="L560" s="1192"/>
      <c r="M560" s="1199"/>
      <c r="N560" s="841"/>
      <c r="O560" s="1297"/>
      <c r="P560" s="708"/>
      <c r="Q560" s="841"/>
    </row>
    <row r="561" spans="1:20" x14ac:dyDescent="0.3">
      <c r="A561" s="1490">
        <v>101</v>
      </c>
      <c r="B561" s="1490" t="s">
        <v>832</v>
      </c>
      <c r="C561" s="12"/>
      <c r="D561" s="101"/>
      <c r="E561" s="101"/>
      <c r="F561" s="1175" t="s">
        <v>1449</v>
      </c>
      <c r="G561" s="1192"/>
      <c r="H561" s="1192"/>
      <c r="I561" s="1192"/>
      <c r="J561" s="1192"/>
      <c r="K561" s="1192"/>
      <c r="L561" s="1192"/>
      <c r="M561" s="1199"/>
      <c r="N561" s="841"/>
      <c r="O561" s="1297"/>
      <c r="P561" s="708"/>
      <c r="Q561" s="841"/>
    </row>
    <row r="562" spans="1:20" ht="118.15" customHeight="1" thickBot="1" x14ac:dyDescent="0.35">
      <c r="A562" s="325"/>
      <c r="B562" s="325"/>
      <c r="C562" s="12"/>
      <c r="D562" s="101"/>
      <c r="E562" s="101"/>
      <c r="F562" s="2081" t="s">
        <v>1932</v>
      </c>
      <c r="G562" s="2082"/>
      <c r="H562" s="2082"/>
      <c r="I562" s="2082"/>
      <c r="J562" s="2082"/>
      <c r="K562" s="2082"/>
      <c r="L562" s="2082"/>
      <c r="M562" s="2083"/>
      <c r="O562" s="704"/>
      <c r="P562" s="708"/>
      <c r="Q562" s="1374"/>
    </row>
    <row r="563" spans="1:20" x14ac:dyDescent="0.3">
      <c r="A563" s="238"/>
      <c r="B563" s="238"/>
      <c r="C563" s="3"/>
      <c r="D563" s="101"/>
      <c r="E563" s="101"/>
      <c r="F563" s="492"/>
      <c r="G563" s="36"/>
      <c r="H563" s="71"/>
      <c r="I563" s="3"/>
      <c r="J563" s="3"/>
      <c r="K563" s="253"/>
      <c r="L563" s="253"/>
      <c r="M563" s="253"/>
      <c r="R563" s="1"/>
      <c r="S563" s="1"/>
      <c r="T563" s="1"/>
    </row>
    <row r="576" spans="1:20" ht="16.5" customHeight="1" x14ac:dyDescent="0.3">
      <c r="K576" s="220"/>
      <c r="L576" s="221"/>
      <c r="M576" s="220"/>
      <c r="P576" s="175"/>
    </row>
    <row r="577" spans="6:19" ht="3" customHeight="1" x14ac:dyDescent="0.3">
      <c r="F577" s="492"/>
      <c r="G577" s="36"/>
      <c r="K577" s="220"/>
      <c r="L577" s="221"/>
      <c r="M577" s="220"/>
      <c r="R577" s="1"/>
      <c r="S577" s="1"/>
    </row>
    <row r="578" spans="6:19" ht="16.5" customHeight="1" x14ac:dyDescent="0.3">
      <c r="K578" s="220"/>
      <c r="L578" s="221"/>
      <c r="M578" s="220"/>
      <c r="R578" s="1"/>
      <c r="S578" s="1"/>
    </row>
    <row r="579" spans="6:19" ht="16.5" customHeight="1" x14ac:dyDescent="0.3">
      <c r="K579" s="220"/>
      <c r="L579" s="221"/>
      <c r="M579" s="220"/>
      <c r="R579" s="1"/>
      <c r="S579" s="1"/>
    </row>
    <row r="580" spans="6:19" ht="16.5" customHeight="1" x14ac:dyDescent="0.3">
      <c r="K580" s="220"/>
      <c r="L580" s="221"/>
      <c r="M580" s="220"/>
      <c r="R580" s="1"/>
      <c r="S580" s="1"/>
    </row>
    <row r="581" spans="6:19" ht="16.5" customHeight="1" x14ac:dyDescent="0.3">
      <c r="K581" s="220"/>
      <c r="L581" s="221"/>
      <c r="M581" s="220"/>
      <c r="R581" s="1"/>
      <c r="S581" s="1"/>
    </row>
    <row r="582" spans="6:19" ht="16.5" customHeight="1" x14ac:dyDescent="0.3">
      <c r="K582" s="220"/>
      <c r="L582" s="221"/>
      <c r="M582" s="220"/>
      <c r="R582" s="1"/>
      <c r="S582" s="1"/>
    </row>
    <row r="583" spans="6:19" ht="16.5" customHeight="1" x14ac:dyDescent="0.3">
      <c r="K583" s="220"/>
      <c r="L583" s="221"/>
      <c r="M583" s="220"/>
      <c r="R583" s="1"/>
      <c r="S583" s="1"/>
    </row>
    <row r="584" spans="6:19" ht="16.5" customHeight="1" x14ac:dyDescent="0.3">
      <c r="K584" s="220"/>
      <c r="L584" s="221"/>
      <c r="M584" s="220"/>
      <c r="R584" s="1"/>
      <c r="S584" s="1"/>
    </row>
    <row r="585" spans="6:19" ht="16.5" customHeight="1" x14ac:dyDescent="0.3">
      <c r="G585" s="1"/>
      <c r="L585" s="221"/>
      <c r="M585" s="220"/>
      <c r="R585" s="1"/>
      <c r="S585" s="1"/>
    </row>
    <row r="586" spans="6:19" ht="16.5" customHeight="1" x14ac:dyDescent="0.3">
      <c r="G586" s="1"/>
      <c r="L586" s="221"/>
      <c r="M586" s="220"/>
      <c r="R586" s="1"/>
      <c r="S586" s="1"/>
    </row>
    <row r="587" spans="6:19" ht="16.5" customHeight="1" x14ac:dyDescent="0.3">
      <c r="G587" s="1"/>
      <c r="L587" s="221"/>
      <c r="M587" s="220"/>
    </row>
    <row r="588" spans="6:19" ht="16.5" customHeight="1" x14ac:dyDescent="0.3">
      <c r="G588" s="1"/>
      <c r="L588" s="221"/>
      <c r="M588" s="220"/>
    </row>
    <row r="589" spans="6:19" ht="16.5" customHeight="1" x14ac:dyDescent="0.3">
      <c r="G589" s="1"/>
      <c r="L589" s="221"/>
      <c r="M589" s="220"/>
    </row>
    <row r="590" spans="6:19" ht="16.5" customHeight="1" x14ac:dyDescent="0.3">
      <c r="G590" s="383"/>
      <c r="L590" s="221"/>
      <c r="M590" s="220"/>
    </row>
    <row r="591" spans="6:19" ht="16.5" customHeight="1" x14ac:dyDescent="0.3">
      <c r="G591" s="1"/>
      <c r="L591" s="221"/>
      <c r="M591" s="220"/>
    </row>
    <row r="592" spans="6:19" ht="16.5" customHeight="1" x14ac:dyDescent="0.3">
      <c r="G592" s="1"/>
      <c r="L592" s="221"/>
      <c r="M592" s="220"/>
    </row>
    <row r="593" spans="7:13" ht="16.5" customHeight="1" x14ac:dyDescent="0.3">
      <c r="G593" s="1"/>
      <c r="L593" s="221"/>
      <c r="M593" s="220"/>
    </row>
    <row r="594" spans="7:13" ht="16.5" customHeight="1" x14ac:dyDescent="0.3">
      <c r="G594" s="1"/>
      <c r="L594" s="221"/>
      <c r="M594" s="220"/>
    </row>
    <row r="595" spans="7:13" ht="16.5" customHeight="1" x14ac:dyDescent="0.3">
      <c r="G595" s="1"/>
      <c r="L595" s="221"/>
      <c r="M595" s="220"/>
    </row>
    <row r="596" spans="7:13" ht="16.5" customHeight="1" x14ac:dyDescent="0.3">
      <c r="G596" s="1"/>
      <c r="L596" s="221"/>
      <c r="M596" s="220"/>
    </row>
    <row r="597" spans="7:13" ht="16.5" customHeight="1" x14ac:dyDescent="0.3">
      <c r="G597" s="1"/>
      <c r="L597" s="221"/>
      <c r="M597" s="220"/>
    </row>
    <row r="598" spans="7:13" ht="16.5" customHeight="1" x14ac:dyDescent="0.3">
      <c r="G598" s="1"/>
      <c r="L598" s="221"/>
      <c r="M598" s="220"/>
    </row>
    <row r="599" spans="7:13" ht="16.5" customHeight="1" x14ac:dyDescent="0.3">
      <c r="G599" s="1"/>
      <c r="L599" s="221"/>
      <c r="M599" s="220"/>
    </row>
    <row r="600" spans="7:13" ht="16.5" customHeight="1" x14ac:dyDescent="0.3">
      <c r="G600" s="1"/>
      <c r="L600" s="221"/>
      <c r="M600" s="220"/>
    </row>
    <row r="601" spans="7:13" ht="16.5" customHeight="1" x14ac:dyDescent="0.3">
      <c r="G601" s="1"/>
      <c r="L601" s="221"/>
      <c r="M601" s="220"/>
    </row>
    <row r="602" spans="7:13" ht="16.5" customHeight="1" x14ac:dyDescent="0.3">
      <c r="G602" s="1"/>
      <c r="L602" s="221"/>
      <c r="M602" s="220"/>
    </row>
    <row r="603" spans="7:13" ht="16.5" customHeight="1" x14ac:dyDescent="0.3">
      <c r="K603" s="220"/>
      <c r="L603" s="221"/>
      <c r="M603" s="220"/>
    </row>
    <row r="604" spans="7:13" ht="42.75" customHeight="1" x14ac:dyDescent="0.3">
      <c r="K604" s="220"/>
      <c r="L604" s="221"/>
      <c r="M604" s="220"/>
    </row>
    <row r="605" spans="7:13" ht="16.5" customHeight="1" x14ac:dyDescent="0.3">
      <c r="K605" s="220"/>
      <c r="L605" s="221"/>
      <c r="M605" s="220"/>
    </row>
    <row r="606" spans="7:13" ht="16.5" customHeight="1" x14ac:dyDescent="0.3">
      <c r="K606" s="220"/>
      <c r="L606" s="221"/>
      <c r="M606" s="220"/>
    </row>
    <row r="607" spans="7:13" ht="16.5" customHeight="1" x14ac:dyDescent="0.3">
      <c r="K607" s="220"/>
      <c r="L607" s="221"/>
      <c r="M607" s="220"/>
    </row>
    <row r="608" spans="7:13" ht="16.5" customHeight="1" x14ac:dyDescent="0.3">
      <c r="K608" s="220"/>
      <c r="L608" s="221"/>
      <c r="M608" s="220"/>
    </row>
    <row r="609" spans="11:20" ht="16.5" customHeight="1" x14ac:dyDescent="0.3">
      <c r="K609" s="220"/>
      <c r="L609" s="221"/>
      <c r="M609" s="220"/>
    </row>
    <row r="610" spans="11:20" ht="16.5" customHeight="1" x14ac:dyDescent="0.3">
      <c r="K610" s="220"/>
      <c r="L610" s="221"/>
      <c r="M610" s="220"/>
    </row>
    <row r="611" spans="11:20" ht="16.5" customHeight="1" x14ac:dyDescent="0.3">
      <c r="K611" s="220"/>
      <c r="L611" s="221"/>
      <c r="M611" s="220"/>
    </row>
    <row r="612" spans="11:20" ht="16.5" customHeight="1" x14ac:dyDescent="0.3">
      <c r="K612" s="220"/>
      <c r="L612" s="221"/>
      <c r="M612" s="220"/>
    </row>
    <row r="613" spans="11:20" ht="16.5" customHeight="1" x14ac:dyDescent="0.3">
      <c r="K613" s="220"/>
      <c r="L613" s="221"/>
      <c r="M613" s="220"/>
    </row>
    <row r="614" spans="11:20" ht="16.5" customHeight="1" x14ac:dyDescent="0.3">
      <c r="K614" s="220"/>
      <c r="L614" s="221"/>
      <c r="M614" s="220"/>
    </row>
    <row r="615" spans="11:20" ht="16.5" customHeight="1" x14ac:dyDescent="0.3">
      <c r="K615" s="220"/>
      <c r="L615" s="221"/>
      <c r="M615" s="220"/>
    </row>
    <row r="616" spans="11:20" ht="16.5" customHeight="1" x14ac:dyDescent="0.3">
      <c r="K616" s="220"/>
      <c r="L616" s="221"/>
      <c r="M616" s="220"/>
    </row>
    <row r="617" spans="11:20" ht="16.5" customHeight="1" x14ac:dyDescent="0.3">
      <c r="K617" s="220"/>
      <c r="L617" s="221"/>
      <c r="M617" s="220"/>
      <c r="P617" s="175"/>
      <c r="Q617" s="180"/>
      <c r="R617" s="176"/>
      <c r="S617" s="176"/>
      <c r="T617" s="176"/>
    </row>
    <row r="618" spans="11:20" ht="16.5" customHeight="1" x14ac:dyDescent="0.3">
      <c r="K618" s="220"/>
      <c r="L618" s="221"/>
      <c r="M618" s="220"/>
      <c r="P618" s="175"/>
    </row>
    <row r="619" spans="11:20" ht="16.5" customHeight="1" x14ac:dyDescent="0.3">
      <c r="K619" s="220"/>
      <c r="L619" s="221"/>
      <c r="M619" s="220"/>
      <c r="P619" s="175"/>
    </row>
    <row r="620" spans="11:20" ht="16.5" customHeight="1" x14ac:dyDescent="0.3">
      <c r="K620" s="220"/>
      <c r="L620" s="221"/>
      <c r="M620" s="220"/>
      <c r="P620" s="175"/>
    </row>
    <row r="621" spans="11:20" ht="16.5" customHeight="1" x14ac:dyDescent="0.3">
      <c r="K621" s="220"/>
      <c r="L621" s="221"/>
      <c r="M621" s="220"/>
      <c r="P621" s="175"/>
    </row>
    <row r="622" spans="11:20" ht="16.5" customHeight="1" x14ac:dyDescent="0.3">
      <c r="K622" s="220"/>
      <c r="L622" s="221"/>
      <c r="M622" s="220"/>
      <c r="P622" s="175"/>
    </row>
    <row r="623" spans="11:20" ht="16.5" customHeight="1" x14ac:dyDescent="0.3">
      <c r="K623" s="220"/>
      <c r="L623" s="221"/>
      <c r="M623" s="220"/>
      <c r="P623" s="175"/>
    </row>
    <row r="624" spans="11:20" ht="16.5" customHeight="1" x14ac:dyDescent="0.3">
      <c r="K624" s="220"/>
      <c r="L624" s="221"/>
      <c r="M624" s="220"/>
      <c r="P624" s="175"/>
    </row>
    <row r="625" spans="11:20" ht="16.5" customHeight="1" x14ac:dyDescent="0.3">
      <c r="K625" s="220"/>
      <c r="L625" s="221"/>
      <c r="M625" s="220"/>
      <c r="P625" s="175"/>
    </row>
    <row r="626" spans="11:20" ht="16.5" customHeight="1" x14ac:dyDescent="0.3">
      <c r="K626" s="220"/>
      <c r="L626" s="221"/>
      <c r="M626" s="220"/>
      <c r="P626" s="175"/>
    </row>
    <row r="627" spans="11:20" ht="16.5" customHeight="1" x14ac:dyDescent="0.3">
      <c r="K627" s="220"/>
      <c r="L627" s="221"/>
      <c r="M627" s="220"/>
      <c r="P627" s="175"/>
      <c r="Q627" s="180"/>
      <c r="R627" s="177"/>
      <c r="S627" s="177"/>
      <c r="T627" s="177"/>
    </row>
    <row r="628" spans="11:20" ht="16.5" customHeight="1" x14ac:dyDescent="0.3">
      <c r="K628" s="220"/>
      <c r="L628" s="221"/>
      <c r="M628" s="220"/>
      <c r="P628" s="175"/>
      <c r="Q628" s="182"/>
      <c r="R628" s="176"/>
      <c r="S628" s="176"/>
      <c r="T628" s="176"/>
    </row>
    <row r="629" spans="11:20" ht="16.5" customHeight="1" x14ac:dyDescent="0.3">
      <c r="K629" s="220"/>
      <c r="L629" s="221"/>
      <c r="M629" s="220"/>
    </row>
    <row r="630" spans="11:20" ht="16.5" customHeight="1" x14ac:dyDescent="0.3">
      <c r="K630" s="220"/>
      <c r="L630" s="221"/>
      <c r="M630" s="220"/>
    </row>
    <row r="631" spans="11:20" ht="16.5" customHeight="1" x14ac:dyDescent="0.3">
      <c r="K631" s="220"/>
      <c r="L631" s="221"/>
      <c r="M631" s="220"/>
    </row>
    <row r="632" spans="11:20" ht="16.5" customHeight="1" x14ac:dyDescent="0.3">
      <c r="K632" s="220"/>
      <c r="L632" s="221"/>
      <c r="M632" s="220"/>
    </row>
    <row r="633" spans="11:20" ht="16.5" customHeight="1" x14ac:dyDescent="0.3">
      <c r="K633" s="220"/>
      <c r="L633" s="221"/>
      <c r="M633" s="220"/>
    </row>
    <row r="634" spans="11:20" ht="16.5" customHeight="1" x14ac:dyDescent="0.3">
      <c r="K634" s="220"/>
      <c r="L634" s="221"/>
      <c r="M634" s="220"/>
    </row>
    <row r="635" spans="11:20" ht="16.5" customHeight="1" x14ac:dyDescent="0.3">
      <c r="K635" s="220"/>
      <c r="L635" s="221"/>
      <c r="M635" s="220"/>
    </row>
    <row r="636" spans="11:20" ht="16.5" customHeight="1" x14ac:dyDescent="0.3">
      <c r="K636" s="220"/>
      <c r="L636" s="221"/>
      <c r="M636" s="220"/>
    </row>
    <row r="637" spans="11:20" ht="16.5" customHeight="1" x14ac:dyDescent="0.3">
      <c r="K637" s="220"/>
      <c r="L637" s="221"/>
      <c r="M637" s="220"/>
    </row>
    <row r="638" spans="11:20" ht="16.5" customHeight="1" x14ac:dyDescent="0.3">
      <c r="K638" s="220"/>
      <c r="L638" s="221"/>
      <c r="M638" s="220"/>
    </row>
    <row r="639" spans="11:20" ht="16.5" customHeight="1" x14ac:dyDescent="0.3">
      <c r="K639" s="220"/>
      <c r="L639" s="221"/>
      <c r="M639" s="220"/>
    </row>
    <row r="640" spans="11:20" ht="16.5" customHeight="1" x14ac:dyDescent="0.3">
      <c r="K640" s="220"/>
      <c r="L640" s="221"/>
      <c r="M640" s="220"/>
    </row>
    <row r="641" spans="11:13" ht="16.5" customHeight="1" x14ac:dyDescent="0.3">
      <c r="K641" s="220"/>
      <c r="L641" s="221"/>
      <c r="M641" s="220"/>
    </row>
    <row r="642" spans="11:13" ht="16.5" customHeight="1" x14ac:dyDescent="0.3">
      <c r="K642" s="220"/>
      <c r="L642" s="221"/>
      <c r="M642" s="220"/>
    </row>
    <row r="643" spans="11:13" ht="16.5" customHeight="1" x14ac:dyDescent="0.3">
      <c r="K643" s="220"/>
      <c r="L643" s="221"/>
      <c r="M643" s="220"/>
    </row>
    <row r="644" spans="11:13" ht="16.5" customHeight="1" x14ac:dyDescent="0.3">
      <c r="K644" s="220"/>
      <c r="L644" s="221"/>
      <c r="M644" s="220"/>
    </row>
    <row r="645" spans="11:13" ht="16.5" customHeight="1" x14ac:dyDescent="0.3">
      <c r="K645" s="220"/>
      <c r="L645" s="221"/>
      <c r="M645" s="220"/>
    </row>
    <row r="646" spans="11:13" ht="16.5" customHeight="1" x14ac:dyDescent="0.3">
      <c r="K646" s="220"/>
      <c r="L646" s="221"/>
      <c r="M646" s="220"/>
    </row>
    <row r="647" spans="11:13" ht="16.5" customHeight="1" x14ac:dyDescent="0.3">
      <c r="K647" s="220"/>
      <c r="L647" s="221"/>
      <c r="M647" s="220"/>
    </row>
    <row r="648" spans="11:13" ht="16.5" customHeight="1" x14ac:dyDescent="0.3">
      <c r="K648" s="220"/>
      <c r="L648" s="221"/>
      <c r="M648" s="220"/>
    </row>
    <row r="649" spans="11:13" ht="16.5" customHeight="1" x14ac:dyDescent="0.3">
      <c r="K649" s="220"/>
      <c r="L649" s="221"/>
      <c r="M649" s="220"/>
    </row>
    <row r="650" spans="11:13" ht="16.5" customHeight="1" x14ac:dyDescent="0.3">
      <c r="K650" s="220"/>
      <c r="L650" s="221"/>
      <c r="M650" s="220"/>
    </row>
    <row r="651" spans="11:13" ht="16.5" customHeight="1" x14ac:dyDescent="0.3">
      <c r="K651" s="220"/>
      <c r="L651" s="221"/>
      <c r="M651" s="220"/>
    </row>
    <row r="652" spans="11:13" ht="16.5" customHeight="1" x14ac:dyDescent="0.3">
      <c r="K652" s="220"/>
      <c r="L652" s="221"/>
      <c r="M652" s="220"/>
    </row>
    <row r="653" spans="11:13" ht="16.5" customHeight="1" x14ac:dyDescent="0.3">
      <c r="K653" s="220"/>
      <c r="L653" s="221"/>
      <c r="M653" s="220"/>
    </row>
    <row r="654" spans="11:13" ht="16.5" customHeight="1" x14ac:dyDescent="0.3">
      <c r="K654" s="220"/>
      <c r="L654" s="221"/>
      <c r="M654" s="220"/>
    </row>
    <row r="655" spans="11:13" ht="16.5" customHeight="1" x14ac:dyDescent="0.3">
      <c r="K655" s="220"/>
      <c r="L655" s="221"/>
      <c r="M655" s="220"/>
    </row>
    <row r="656" spans="11:13" ht="16.5" customHeight="1" x14ac:dyDescent="0.3">
      <c r="K656" s="220"/>
      <c r="L656" s="221"/>
      <c r="M656" s="220"/>
    </row>
    <row r="657" spans="11:13" ht="16.5" customHeight="1" x14ac:dyDescent="0.3">
      <c r="K657" s="220"/>
      <c r="L657" s="221"/>
      <c r="M657" s="220"/>
    </row>
    <row r="658" spans="11:13" ht="16.5" customHeight="1" x14ac:dyDescent="0.3">
      <c r="K658" s="220"/>
      <c r="L658" s="221"/>
      <c r="M658" s="220"/>
    </row>
    <row r="659" spans="11:13" ht="16.5" customHeight="1" x14ac:dyDescent="0.3">
      <c r="K659" s="220"/>
      <c r="L659" s="221"/>
      <c r="M659" s="220"/>
    </row>
    <row r="660" spans="11:13" ht="16.5" customHeight="1" x14ac:dyDescent="0.3">
      <c r="K660" s="220"/>
      <c r="L660" s="221"/>
      <c r="M660" s="220"/>
    </row>
    <row r="661" spans="11:13" ht="16.5" customHeight="1" x14ac:dyDescent="0.3">
      <c r="K661" s="220"/>
      <c r="L661" s="221"/>
      <c r="M661" s="220"/>
    </row>
    <row r="662" spans="11:13" ht="16.5" customHeight="1" x14ac:dyDescent="0.3">
      <c r="K662" s="220"/>
      <c r="L662" s="221"/>
      <c r="M662" s="220"/>
    </row>
    <row r="663" spans="11:13" ht="16.5" customHeight="1" x14ac:dyDescent="0.3">
      <c r="K663" s="220"/>
      <c r="L663" s="221"/>
      <c r="M663" s="220"/>
    </row>
    <row r="664" spans="11:13" ht="16.5" customHeight="1" x14ac:dyDescent="0.3">
      <c r="K664" s="220"/>
      <c r="L664" s="221"/>
      <c r="M664" s="220"/>
    </row>
    <row r="665" spans="11:13" ht="16.5" customHeight="1" x14ac:dyDescent="0.3">
      <c r="K665" s="220"/>
      <c r="L665" s="221"/>
      <c r="M665" s="220"/>
    </row>
    <row r="666" spans="11:13" ht="16.5" customHeight="1" x14ac:dyDescent="0.3">
      <c r="K666" s="220"/>
      <c r="L666" s="221"/>
      <c r="M666" s="220"/>
    </row>
    <row r="667" spans="11:13" ht="16.5" customHeight="1" x14ac:dyDescent="0.3">
      <c r="K667" s="220"/>
      <c r="L667" s="221"/>
      <c r="M667" s="220"/>
    </row>
    <row r="668" spans="11:13" ht="16.5" customHeight="1" x14ac:dyDescent="0.3">
      <c r="K668" s="220"/>
      <c r="L668" s="221"/>
      <c r="M668" s="220"/>
    </row>
    <row r="669" spans="11:13" ht="16.5" customHeight="1" x14ac:dyDescent="0.3">
      <c r="K669" s="220"/>
      <c r="L669" s="221"/>
      <c r="M669" s="220"/>
    </row>
    <row r="670" spans="11:13" ht="16.5" customHeight="1" x14ac:dyDescent="0.3">
      <c r="K670" s="220"/>
      <c r="L670" s="221"/>
      <c r="M670" s="220"/>
    </row>
    <row r="671" spans="11:13" ht="16.5" customHeight="1" x14ac:dyDescent="0.3">
      <c r="K671" s="220"/>
      <c r="L671" s="221"/>
      <c r="M671" s="220"/>
    </row>
    <row r="672" spans="11:13" ht="16.5" customHeight="1" x14ac:dyDescent="0.3">
      <c r="K672" s="220"/>
      <c r="L672" s="221"/>
      <c r="M672" s="220"/>
    </row>
    <row r="673" spans="11:16" ht="16.5" customHeight="1" x14ac:dyDescent="0.3">
      <c r="K673" s="220"/>
      <c r="L673" s="221"/>
      <c r="M673" s="220"/>
    </row>
    <row r="674" spans="11:16" ht="16.5" customHeight="1" x14ac:dyDescent="0.3">
      <c r="K674" s="220"/>
      <c r="L674" s="221"/>
      <c r="M674" s="220"/>
    </row>
    <row r="675" spans="11:16" ht="16.5" customHeight="1" x14ac:dyDescent="0.3">
      <c r="K675" s="220"/>
      <c r="L675" s="221"/>
      <c r="M675" s="220"/>
    </row>
    <row r="676" spans="11:16" ht="16.5" customHeight="1" x14ac:dyDescent="0.3">
      <c r="K676" s="220"/>
      <c r="L676" s="221"/>
      <c r="M676" s="220"/>
    </row>
    <row r="677" spans="11:16" ht="11.25" customHeight="1" x14ac:dyDescent="0.3">
      <c r="K677" s="220"/>
      <c r="L677" s="221"/>
      <c r="M677" s="220"/>
    </row>
    <row r="678" spans="11:16" ht="16.5" customHeight="1" x14ac:dyDescent="0.3">
      <c r="K678" s="220"/>
      <c r="L678" s="221"/>
      <c r="M678" s="220"/>
    </row>
    <row r="679" spans="11:16" ht="16.5" customHeight="1" x14ac:dyDescent="0.3">
      <c r="K679" s="220"/>
      <c r="L679" s="221"/>
      <c r="M679" s="220"/>
    </row>
    <row r="680" spans="11:16" ht="11.25" customHeight="1" x14ac:dyDescent="0.3">
      <c r="K680" s="220"/>
      <c r="L680" s="221"/>
      <c r="M680" s="220"/>
      <c r="P680" s="147"/>
    </row>
    <row r="681" spans="11:16" ht="16.5" customHeight="1" x14ac:dyDescent="0.3">
      <c r="K681" s="220"/>
      <c r="L681" s="221"/>
      <c r="M681" s="220"/>
    </row>
    <row r="682" spans="11:16" x14ac:dyDescent="0.3">
      <c r="K682" s="220"/>
      <c r="L682" s="221"/>
      <c r="M682" s="220"/>
    </row>
    <row r="683" spans="11:16" ht="16.5" customHeight="1" x14ac:dyDescent="0.3">
      <c r="K683" s="220"/>
      <c r="L683" s="221"/>
      <c r="M683" s="220"/>
    </row>
    <row r="684" spans="11:16" ht="16.5" customHeight="1" x14ac:dyDescent="0.3">
      <c r="K684" s="220"/>
      <c r="L684" s="221"/>
      <c r="M684" s="220"/>
    </row>
    <row r="685" spans="11:16" ht="15.75" customHeight="1" x14ac:dyDescent="0.3">
      <c r="K685" s="220"/>
      <c r="L685" s="221"/>
      <c r="M685" s="220"/>
    </row>
    <row r="686" spans="11:16" ht="9.75" customHeight="1" x14ac:dyDescent="0.3">
      <c r="K686" s="220"/>
      <c r="L686" s="221"/>
      <c r="M686" s="220"/>
    </row>
    <row r="687" spans="11:16" ht="15.75" customHeight="1" x14ac:dyDescent="0.3">
      <c r="K687" s="220"/>
      <c r="L687" s="221"/>
      <c r="M687" s="220"/>
    </row>
    <row r="688" spans="11:16" ht="15.75" customHeight="1" x14ac:dyDescent="0.3">
      <c r="K688" s="220"/>
      <c r="L688" s="221"/>
      <c r="M688" s="220"/>
    </row>
    <row r="689" spans="11:13" ht="15.75" customHeight="1" x14ac:dyDescent="0.3">
      <c r="K689" s="220"/>
      <c r="L689" s="221"/>
      <c r="M689" s="220"/>
    </row>
    <row r="690" spans="11:13" ht="15.75" customHeight="1" x14ac:dyDescent="0.3">
      <c r="K690" s="220"/>
      <c r="L690" s="221"/>
      <c r="M690" s="220"/>
    </row>
    <row r="691" spans="11:13" ht="15.75" customHeight="1" x14ac:dyDescent="0.3">
      <c r="K691" s="220"/>
      <c r="L691" s="221"/>
      <c r="M691" s="220"/>
    </row>
    <row r="692" spans="11:13" ht="30.75" customHeight="1" x14ac:dyDescent="0.3">
      <c r="K692" s="220"/>
      <c r="L692" s="221"/>
      <c r="M692" s="220"/>
    </row>
    <row r="693" spans="11:13" ht="12" customHeight="1" x14ac:dyDescent="0.3">
      <c r="K693" s="220"/>
      <c r="L693" s="221"/>
      <c r="M693" s="220"/>
    </row>
    <row r="694" spans="11:13" ht="15.75" customHeight="1" x14ac:dyDescent="0.3">
      <c r="K694" s="220"/>
      <c r="L694" s="221"/>
      <c r="M694" s="220"/>
    </row>
    <row r="695" spans="11:13" ht="11.25" customHeight="1" x14ac:dyDescent="0.3">
      <c r="K695" s="220"/>
      <c r="L695" s="221"/>
      <c r="M695" s="220"/>
    </row>
    <row r="696" spans="11:13" ht="15.75" customHeight="1" x14ac:dyDescent="0.3">
      <c r="K696" s="220"/>
      <c r="L696" s="221"/>
      <c r="M696" s="220"/>
    </row>
    <row r="697" spans="11:13" ht="15.75" customHeight="1" x14ac:dyDescent="0.3">
      <c r="K697" s="220"/>
      <c r="L697" s="221"/>
      <c r="M697" s="220"/>
    </row>
    <row r="698" spans="11:13" ht="15.75" customHeight="1" x14ac:dyDescent="0.3">
      <c r="K698" s="220"/>
      <c r="L698" s="221"/>
      <c r="M698" s="220"/>
    </row>
    <row r="699" spans="11:13" ht="15.75" customHeight="1" x14ac:dyDescent="0.3">
      <c r="K699" s="220"/>
      <c r="L699" s="221"/>
      <c r="M699" s="220"/>
    </row>
    <row r="700" spans="11:13" ht="15.75" customHeight="1" x14ac:dyDescent="0.3">
      <c r="K700" s="220"/>
      <c r="L700" s="221"/>
      <c r="M700" s="220"/>
    </row>
    <row r="701" spans="11:13" ht="15.75" customHeight="1" x14ac:dyDescent="0.3">
      <c r="K701" s="220"/>
      <c r="L701" s="221"/>
      <c r="M701" s="220"/>
    </row>
    <row r="702" spans="11:13" ht="15.75" customHeight="1" x14ac:dyDescent="0.3">
      <c r="K702" s="220"/>
      <c r="L702" s="221"/>
      <c r="M702" s="220"/>
    </row>
    <row r="703" spans="11:13" ht="15.75" customHeight="1" x14ac:dyDescent="0.3">
      <c r="K703" s="220"/>
      <c r="L703" s="221"/>
      <c r="M703" s="220"/>
    </row>
    <row r="704" spans="11:13" ht="15.75" customHeight="1" x14ac:dyDescent="0.3">
      <c r="K704" s="220"/>
      <c r="L704" s="221"/>
      <c r="M704" s="220"/>
    </row>
    <row r="705" spans="11:13" ht="15.75" customHeight="1" x14ac:dyDescent="0.3">
      <c r="K705" s="220"/>
      <c r="L705" s="221"/>
      <c r="M705" s="220"/>
    </row>
    <row r="706" spans="11:13" ht="15.75" customHeight="1" x14ac:dyDescent="0.3">
      <c r="K706" s="220"/>
      <c r="L706" s="221"/>
      <c r="M706" s="220"/>
    </row>
    <row r="707" spans="11:13" ht="15.75" customHeight="1" x14ac:dyDescent="0.3">
      <c r="K707" s="220"/>
      <c r="L707" s="221"/>
      <c r="M707" s="220"/>
    </row>
    <row r="708" spans="11:13" ht="15.75" customHeight="1" x14ac:dyDescent="0.3">
      <c r="K708" s="220"/>
      <c r="L708" s="221"/>
      <c r="M708" s="220"/>
    </row>
    <row r="709" spans="11:13" ht="15.75" customHeight="1" x14ac:dyDescent="0.3">
      <c r="K709" s="220"/>
      <c r="L709" s="221"/>
      <c r="M709" s="220"/>
    </row>
    <row r="710" spans="11:13" ht="15.75" customHeight="1" x14ac:dyDescent="0.3">
      <c r="K710" s="220"/>
      <c r="L710" s="221"/>
      <c r="M710" s="220"/>
    </row>
    <row r="711" spans="11:13" ht="15.75" customHeight="1" x14ac:dyDescent="0.3">
      <c r="K711" s="220"/>
      <c r="L711" s="221"/>
      <c r="M711" s="220"/>
    </row>
    <row r="712" spans="11:13" ht="15.75" customHeight="1" x14ac:dyDescent="0.3">
      <c r="K712" s="220"/>
      <c r="L712" s="221"/>
      <c r="M712" s="220"/>
    </row>
    <row r="713" spans="11:13" ht="11.25" customHeight="1" x14ac:dyDescent="0.3">
      <c r="K713" s="220"/>
      <c r="L713" s="221"/>
      <c r="M713" s="220"/>
    </row>
    <row r="714" spans="11:13" ht="15.75" customHeight="1" x14ac:dyDescent="0.3">
      <c r="K714" s="220"/>
      <c r="L714" s="221"/>
      <c r="M714" s="220"/>
    </row>
    <row r="715" spans="11:13" ht="12" customHeight="1" x14ac:dyDescent="0.3">
      <c r="K715" s="220"/>
      <c r="L715" s="221"/>
      <c r="M715" s="220"/>
    </row>
    <row r="716" spans="11:13" ht="15.75" customHeight="1" x14ac:dyDescent="0.3">
      <c r="K716" s="220"/>
      <c r="L716" s="221"/>
      <c r="M716" s="220"/>
    </row>
    <row r="717" spans="11:13" ht="15.75" customHeight="1" x14ac:dyDescent="0.3">
      <c r="K717" s="220"/>
      <c r="L717" s="221"/>
      <c r="M717" s="220"/>
    </row>
    <row r="718" spans="11:13" ht="11.25" customHeight="1" x14ac:dyDescent="0.3">
      <c r="K718" s="220"/>
      <c r="L718" s="221"/>
      <c r="M718" s="220"/>
    </row>
    <row r="719" spans="11:13" ht="15.75" customHeight="1" x14ac:dyDescent="0.3">
      <c r="K719" s="220"/>
      <c r="L719" s="221"/>
      <c r="M719" s="220"/>
    </row>
    <row r="720" spans="11:13" ht="15.75" customHeight="1" x14ac:dyDescent="0.3">
      <c r="K720" s="220"/>
      <c r="L720" s="221"/>
      <c r="M720" s="220"/>
    </row>
    <row r="721" spans="11:13" ht="15.75" customHeight="1" x14ac:dyDescent="0.3">
      <c r="K721" s="220"/>
      <c r="L721" s="221"/>
      <c r="M721" s="220"/>
    </row>
    <row r="722" spans="11:13" ht="15.75" customHeight="1" x14ac:dyDescent="0.3">
      <c r="K722" s="220"/>
      <c r="L722" s="221"/>
      <c r="M722" s="220"/>
    </row>
    <row r="723" spans="11:13" ht="31.5" customHeight="1" x14ac:dyDescent="0.3">
      <c r="K723" s="220"/>
      <c r="L723" s="221"/>
      <c r="M723" s="220"/>
    </row>
    <row r="724" spans="11:13" ht="13.5" customHeight="1" x14ac:dyDescent="0.3">
      <c r="K724" s="220"/>
      <c r="L724" s="221"/>
      <c r="M724" s="220"/>
    </row>
    <row r="725" spans="11:13" ht="15.75" customHeight="1" x14ac:dyDescent="0.3">
      <c r="K725" s="220"/>
      <c r="L725" s="221"/>
      <c r="M725" s="220"/>
    </row>
    <row r="726" spans="11:13" ht="15.75" customHeight="1" x14ac:dyDescent="0.3">
      <c r="K726" s="220"/>
      <c r="L726" s="221"/>
      <c r="M726" s="220"/>
    </row>
    <row r="727" spans="11:13" ht="15.75" customHeight="1" x14ac:dyDescent="0.3">
      <c r="K727" s="220"/>
      <c r="L727" s="221"/>
      <c r="M727" s="220"/>
    </row>
    <row r="728" spans="11:13" ht="15" customHeight="1" x14ac:dyDescent="0.3">
      <c r="K728" s="220"/>
      <c r="L728" s="221"/>
      <c r="M728" s="220"/>
    </row>
    <row r="729" spans="11:13" ht="11.25" customHeight="1" x14ac:dyDescent="0.3">
      <c r="K729" s="220"/>
      <c r="L729" s="221"/>
      <c r="M729" s="220"/>
    </row>
    <row r="730" spans="11:13" ht="15.75" customHeight="1" x14ac:dyDescent="0.3">
      <c r="K730" s="220"/>
      <c r="L730" s="221"/>
      <c r="M730" s="220"/>
    </row>
    <row r="731" spans="11:13" ht="15.75" customHeight="1" x14ac:dyDescent="0.3">
      <c r="K731" s="220"/>
      <c r="L731" s="221"/>
      <c r="M731" s="220"/>
    </row>
    <row r="732" spans="11:13" ht="15.75" customHeight="1" x14ac:dyDescent="0.3">
      <c r="K732" s="220"/>
      <c r="L732" s="221"/>
      <c r="M732" s="220"/>
    </row>
    <row r="733" spans="11:13" ht="15.75" customHeight="1" x14ac:dyDescent="0.3">
      <c r="K733" s="220"/>
      <c r="L733" s="221"/>
      <c r="M733" s="220"/>
    </row>
    <row r="734" spans="11:13" ht="15.75" customHeight="1" x14ac:dyDescent="0.3">
      <c r="K734" s="220"/>
      <c r="L734" s="221"/>
      <c r="M734" s="220"/>
    </row>
    <row r="735" spans="11:13" ht="15.75" customHeight="1" x14ac:dyDescent="0.3">
      <c r="K735" s="220"/>
      <c r="L735" s="221"/>
      <c r="M735" s="220"/>
    </row>
    <row r="736" spans="11:13" ht="11.25" customHeight="1" x14ac:dyDescent="0.3">
      <c r="K736" s="220"/>
      <c r="L736" s="221"/>
      <c r="M736" s="220"/>
    </row>
    <row r="737" spans="11:13" ht="15.75" customHeight="1" x14ac:dyDescent="0.3">
      <c r="K737" s="220"/>
      <c r="L737" s="221"/>
      <c r="M737" s="220"/>
    </row>
    <row r="738" spans="11:13" ht="12.75" customHeight="1" x14ac:dyDescent="0.3">
      <c r="K738" s="220"/>
      <c r="L738" s="221"/>
      <c r="M738" s="220"/>
    </row>
    <row r="739" spans="11:13" ht="15.75" customHeight="1" x14ac:dyDescent="0.3">
      <c r="K739" s="220"/>
      <c r="L739" s="221"/>
      <c r="M739" s="220"/>
    </row>
    <row r="740" spans="11:13" ht="12.75" customHeight="1" x14ac:dyDescent="0.3">
      <c r="K740" s="220"/>
      <c r="L740" s="221"/>
      <c r="M740" s="220"/>
    </row>
    <row r="741" spans="11:13" ht="15.75" customHeight="1" x14ac:dyDescent="0.3">
      <c r="K741" s="220"/>
      <c r="L741" s="221"/>
      <c r="M741" s="220"/>
    </row>
    <row r="742" spans="11:13" ht="12.75" customHeight="1" x14ac:dyDescent="0.3">
      <c r="K742" s="220"/>
      <c r="L742" s="221"/>
      <c r="M742" s="220"/>
    </row>
    <row r="743" spans="11:13" ht="15.75" customHeight="1" x14ac:dyDescent="0.3">
      <c r="K743" s="220"/>
      <c r="L743" s="221"/>
      <c r="M743" s="220"/>
    </row>
    <row r="744" spans="11:13" ht="15.75" customHeight="1" x14ac:dyDescent="0.3">
      <c r="K744" s="220"/>
      <c r="L744" s="221"/>
      <c r="M744" s="220"/>
    </row>
    <row r="745" spans="11:13" ht="15.75" customHeight="1" x14ac:dyDescent="0.3">
      <c r="K745" s="220"/>
      <c r="L745" s="221"/>
      <c r="M745" s="220"/>
    </row>
    <row r="746" spans="11:13" ht="15.75" customHeight="1" x14ac:dyDescent="0.3">
      <c r="K746" s="220"/>
      <c r="L746" s="221"/>
      <c r="M746" s="220"/>
    </row>
    <row r="747" spans="11:13" ht="15.75" customHeight="1" x14ac:dyDescent="0.3">
      <c r="K747" s="220"/>
      <c r="L747" s="221"/>
      <c r="M747" s="220"/>
    </row>
    <row r="748" spans="11:13" ht="15.75" customHeight="1" x14ac:dyDescent="0.3">
      <c r="K748" s="220"/>
      <c r="L748" s="221"/>
      <c r="M748" s="220"/>
    </row>
    <row r="749" spans="11:13" ht="15.75" customHeight="1" x14ac:dyDescent="0.3">
      <c r="K749" s="220"/>
      <c r="L749" s="221"/>
      <c r="M749" s="220"/>
    </row>
    <row r="750" spans="11:13" ht="15.75" customHeight="1" x14ac:dyDescent="0.3">
      <c r="K750" s="220"/>
      <c r="L750" s="221"/>
      <c r="M750" s="220"/>
    </row>
    <row r="751" spans="11:13" ht="15.75" customHeight="1" x14ac:dyDescent="0.3">
      <c r="K751" s="220"/>
      <c r="L751" s="221"/>
      <c r="M751" s="220"/>
    </row>
    <row r="752" spans="11:13" ht="15.75" customHeight="1" x14ac:dyDescent="0.3">
      <c r="K752" s="220"/>
      <c r="L752" s="221"/>
      <c r="M752" s="220"/>
    </row>
    <row r="753" spans="11:17" ht="8.25" customHeight="1" x14ac:dyDescent="0.3">
      <c r="K753" s="220"/>
      <c r="L753" s="221"/>
      <c r="M753" s="220"/>
    </row>
    <row r="754" spans="11:17" x14ac:dyDescent="0.3">
      <c r="K754" s="220"/>
      <c r="L754" s="221"/>
      <c r="M754" s="220"/>
    </row>
    <row r="755" spans="11:17" x14ac:dyDescent="0.3">
      <c r="K755" s="220"/>
      <c r="L755" s="221"/>
      <c r="M755" s="220"/>
      <c r="Q755" s="326"/>
    </row>
    <row r="756" spans="11:17" x14ac:dyDescent="0.3">
      <c r="K756" s="220"/>
      <c r="L756" s="221"/>
      <c r="M756" s="220"/>
    </row>
    <row r="757" spans="11:17" x14ac:dyDescent="0.3">
      <c r="K757" s="220"/>
      <c r="L757" s="221"/>
      <c r="M757" s="220"/>
    </row>
    <row r="758" spans="11:17" x14ac:dyDescent="0.3">
      <c r="K758" s="220"/>
      <c r="L758" s="221"/>
      <c r="M758" s="220"/>
    </row>
    <row r="759" spans="11:17" x14ac:dyDescent="0.3">
      <c r="K759" s="220"/>
      <c r="L759" s="221"/>
      <c r="M759" s="220"/>
    </row>
    <row r="760" spans="11:17" x14ac:dyDescent="0.3">
      <c r="K760" s="220"/>
      <c r="L760" s="221"/>
      <c r="M760" s="220"/>
    </row>
    <row r="761" spans="11:17" x14ac:dyDescent="0.3">
      <c r="K761" s="220"/>
      <c r="L761" s="221"/>
      <c r="M761" s="220"/>
    </row>
    <row r="762" spans="11:17" x14ac:dyDescent="0.3">
      <c r="K762" s="220"/>
      <c r="L762" s="221"/>
      <c r="M762" s="220"/>
    </row>
    <row r="763" spans="11:17" x14ac:dyDescent="0.3">
      <c r="K763" s="220"/>
      <c r="L763" s="221"/>
      <c r="M763" s="220"/>
    </row>
    <row r="764" spans="11:17" x14ac:dyDescent="0.3">
      <c r="K764" s="220"/>
      <c r="L764" s="221"/>
      <c r="M764" s="220"/>
    </row>
    <row r="765" spans="11:17" x14ac:dyDescent="0.3">
      <c r="K765" s="220"/>
      <c r="L765" s="221"/>
      <c r="M765" s="220"/>
    </row>
    <row r="766" spans="11:17" x14ac:dyDescent="0.3">
      <c r="K766" s="220"/>
      <c r="L766" s="221"/>
      <c r="M766" s="220"/>
    </row>
    <row r="767" spans="11:17" x14ac:dyDescent="0.3">
      <c r="K767" s="220"/>
      <c r="L767" s="221"/>
      <c r="M767" s="220"/>
    </row>
    <row r="768" spans="11:17" x14ac:dyDescent="0.3">
      <c r="K768" s="220"/>
      <c r="L768" s="221"/>
      <c r="M768" s="220"/>
    </row>
    <row r="769" spans="11:13" x14ac:dyDescent="0.3">
      <c r="K769" s="220"/>
      <c r="L769" s="221"/>
      <c r="M769" s="220"/>
    </row>
    <row r="770" spans="11:13" x14ac:dyDescent="0.3">
      <c r="K770" s="220"/>
      <c r="L770" s="221"/>
      <c r="M770" s="220"/>
    </row>
    <row r="771" spans="11:13" x14ac:dyDescent="0.3">
      <c r="K771" s="220"/>
      <c r="L771" s="221"/>
      <c r="M771" s="220"/>
    </row>
    <row r="772" spans="11:13" x14ac:dyDescent="0.3">
      <c r="K772" s="220"/>
      <c r="L772" s="221"/>
      <c r="M772" s="220"/>
    </row>
    <row r="773" spans="11:13" x14ac:dyDescent="0.3">
      <c r="K773" s="220"/>
      <c r="L773" s="221"/>
      <c r="M773" s="220"/>
    </row>
    <row r="774" spans="11:13" x14ac:dyDescent="0.3">
      <c r="K774" s="220"/>
      <c r="L774" s="221"/>
      <c r="M774" s="220"/>
    </row>
    <row r="775" spans="11:13" x14ac:dyDescent="0.3">
      <c r="K775" s="220"/>
      <c r="L775" s="221"/>
      <c r="M775" s="220"/>
    </row>
    <row r="776" spans="11:13" x14ac:dyDescent="0.3">
      <c r="K776" s="220"/>
      <c r="L776" s="221"/>
      <c r="M776" s="220"/>
    </row>
    <row r="777" spans="11:13" x14ac:dyDescent="0.3">
      <c r="K777" s="220"/>
      <c r="L777" s="221"/>
      <c r="M777" s="220"/>
    </row>
    <row r="778" spans="11:13" x14ac:dyDescent="0.3">
      <c r="K778" s="220"/>
      <c r="L778" s="221"/>
      <c r="M778" s="220"/>
    </row>
    <row r="779" spans="11:13" x14ac:dyDescent="0.3">
      <c r="K779" s="220"/>
      <c r="L779" s="221"/>
      <c r="M779" s="220"/>
    </row>
    <row r="780" spans="11:13" x14ac:dyDescent="0.3">
      <c r="K780" s="220"/>
      <c r="L780" s="221"/>
      <c r="M780" s="220"/>
    </row>
    <row r="781" spans="11:13" x14ac:dyDescent="0.3">
      <c r="K781" s="220"/>
      <c r="L781" s="221"/>
      <c r="M781" s="220"/>
    </row>
    <row r="782" spans="11:13" x14ac:dyDescent="0.3">
      <c r="K782" s="220"/>
      <c r="L782" s="221"/>
      <c r="M782" s="220"/>
    </row>
    <row r="783" spans="11:13" x14ac:dyDescent="0.3">
      <c r="K783" s="220"/>
      <c r="L783" s="221"/>
      <c r="M783" s="220"/>
    </row>
    <row r="784" spans="11:13" x14ac:dyDescent="0.3">
      <c r="K784" s="220"/>
      <c r="L784" s="221"/>
      <c r="M784" s="220"/>
    </row>
    <row r="785" spans="11:13" x14ac:dyDescent="0.3">
      <c r="K785" s="220"/>
      <c r="L785" s="221"/>
      <c r="M785" s="220"/>
    </row>
    <row r="786" spans="11:13" x14ac:dyDescent="0.3">
      <c r="K786" s="220"/>
      <c r="L786" s="221"/>
      <c r="M786" s="220"/>
    </row>
    <row r="787" spans="11:13" x14ac:dyDescent="0.3">
      <c r="K787" s="220"/>
      <c r="L787" s="221"/>
      <c r="M787" s="220"/>
    </row>
    <row r="788" spans="11:13" x14ac:dyDescent="0.3">
      <c r="K788" s="220"/>
      <c r="L788" s="221"/>
      <c r="M788" s="220"/>
    </row>
    <row r="789" spans="11:13" x14ac:dyDescent="0.3">
      <c r="K789" s="220"/>
      <c r="L789" s="221"/>
      <c r="M789" s="220"/>
    </row>
    <row r="790" spans="11:13" x14ac:dyDescent="0.3">
      <c r="K790" s="220"/>
      <c r="L790" s="221"/>
      <c r="M790" s="220"/>
    </row>
    <row r="791" spans="11:13" x14ac:dyDescent="0.3">
      <c r="K791" s="220"/>
      <c r="L791" s="221"/>
      <c r="M791" s="220"/>
    </row>
    <row r="792" spans="11:13" x14ac:dyDescent="0.3">
      <c r="K792" s="220"/>
      <c r="L792" s="221"/>
      <c r="M792" s="220"/>
    </row>
    <row r="793" spans="11:13" x14ac:dyDescent="0.3">
      <c r="K793" s="220"/>
      <c r="L793" s="221"/>
      <c r="M793" s="220"/>
    </row>
    <row r="794" spans="11:13" x14ac:dyDescent="0.3">
      <c r="K794" s="220"/>
      <c r="L794" s="221"/>
      <c r="M794" s="220"/>
    </row>
    <row r="795" spans="11:13" x14ac:dyDescent="0.3">
      <c r="K795" s="220"/>
      <c r="L795" s="221"/>
      <c r="M795" s="220"/>
    </row>
    <row r="796" spans="11:13" x14ac:dyDescent="0.3">
      <c r="K796" s="220"/>
      <c r="L796" s="221"/>
      <c r="M796" s="220"/>
    </row>
    <row r="797" spans="11:13" x14ac:dyDescent="0.3">
      <c r="K797" s="220"/>
      <c r="L797" s="221"/>
      <c r="M797" s="220"/>
    </row>
    <row r="798" spans="11:13" x14ac:dyDescent="0.3">
      <c r="K798" s="220"/>
      <c r="L798" s="221"/>
      <c r="M798" s="220"/>
    </row>
    <row r="799" spans="11:13" x14ac:dyDescent="0.3">
      <c r="K799" s="220"/>
      <c r="L799" s="221"/>
      <c r="M799" s="220"/>
    </row>
    <row r="800" spans="11:13" x14ac:dyDescent="0.3">
      <c r="K800" s="220"/>
      <c r="L800" s="221"/>
      <c r="M800" s="220"/>
    </row>
    <row r="801" spans="11:13" x14ac:dyDescent="0.3">
      <c r="K801" s="220"/>
      <c r="L801" s="221"/>
      <c r="M801" s="220"/>
    </row>
    <row r="802" spans="11:13" x14ac:dyDescent="0.3">
      <c r="K802" s="220"/>
      <c r="L802" s="221"/>
      <c r="M802" s="220"/>
    </row>
    <row r="803" spans="11:13" x14ac:dyDescent="0.3">
      <c r="K803" s="220"/>
      <c r="L803" s="221"/>
      <c r="M803" s="220"/>
    </row>
    <row r="804" spans="11:13" x14ac:dyDescent="0.3">
      <c r="K804" s="220"/>
      <c r="L804" s="221"/>
      <c r="M804" s="220"/>
    </row>
    <row r="805" spans="11:13" x14ac:dyDescent="0.3">
      <c r="K805" s="220"/>
      <c r="L805" s="221"/>
      <c r="M805" s="220"/>
    </row>
    <row r="806" spans="11:13" x14ac:dyDescent="0.3">
      <c r="K806" s="220"/>
      <c r="L806" s="221"/>
      <c r="M806" s="220"/>
    </row>
    <row r="807" spans="11:13" x14ac:dyDescent="0.3">
      <c r="K807" s="220"/>
      <c r="L807" s="221"/>
      <c r="M807" s="220"/>
    </row>
    <row r="808" spans="11:13" x14ac:dyDescent="0.3">
      <c r="K808" s="220"/>
      <c r="L808" s="221"/>
      <c r="M808" s="220"/>
    </row>
    <row r="809" spans="11:13" x14ac:dyDescent="0.3">
      <c r="K809" s="220"/>
      <c r="L809" s="221"/>
      <c r="M809" s="220"/>
    </row>
    <row r="810" spans="11:13" x14ac:dyDescent="0.3">
      <c r="K810" s="220"/>
      <c r="L810" s="221"/>
      <c r="M810" s="220"/>
    </row>
    <row r="811" spans="11:13" x14ac:dyDescent="0.3">
      <c r="K811" s="220"/>
      <c r="L811" s="221"/>
      <c r="M811" s="220"/>
    </row>
    <row r="812" spans="11:13" x14ac:dyDescent="0.3">
      <c r="K812" s="220"/>
      <c r="L812" s="221"/>
      <c r="M812" s="220"/>
    </row>
    <row r="813" spans="11:13" x14ac:dyDescent="0.3">
      <c r="K813" s="220"/>
      <c r="L813" s="221"/>
      <c r="M813" s="220"/>
    </row>
    <row r="814" spans="11:13" x14ac:dyDescent="0.3">
      <c r="K814" s="220"/>
      <c r="L814" s="221"/>
      <c r="M814" s="220"/>
    </row>
    <row r="815" spans="11:13" x14ac:dyDescent="0.3">
      <c r="K815" s="220"/>
      <c r="L815" s="221"/>
      <c r="M815" s="220"/>
    </row>
    <row r="816" spans="11:13" x14ac:dyDescent="0.3">
      <c r="K816" s="220"/>
      <c r="L816" s="221"/>
      <c r="M816" s="220"/>
    </row>
    <row r="817" spans="11:13" x14ac:dyDescent="0.3">
      <c r="K817" s="220"/>
      <c r="L817" s="221"/>
      <c r="M817" s="220"/>
    </row>
    <row r="818" spans="11:13" x14ac:dyDescent="0.3">
      <c r="K818" s="220"/>
      <c r="L818" s="221"/>
      <c r="M818" s="220"/>
    </row>
    <row r="819" spans="11:13" x14ac:dyDescent="0.3">
      <c r="K819" s="220"/>
      <c r="L819" s="221"/>
      <c r="M819" s="220"/>
    </row>
    <row r="820" spans="11:13" x14ac:dyDescent="0.3">
      <c r="K820" s="220"/>
      <c r="L820" s="221"/>
      <c r="M820" s="220"/>
    </row>
    <row r="821" spans="11:13" x14ac:dyDescent="0.3">
      <c r="K821" s="220"/>
      <c r="L821" s="221"/>
      <c r="M821" s="220"/>
    </row>
    <row r="822" spans="11:13" x14ac:dyDescent="0.3">
      <c r="K822" s="220"/>
      <c r="L822" s="221"/>
      <c r="M822" s="220"/>
    </row>
    <row r="823" spans="11:13" x14ac:dyDescent="0.3">
      <c r="K823" s="220"/>
      <c r="L823" s="221"/>
      <c r="M823" s="220"/>
    </row>
    <row r="824" spans="11:13" x14ac:dyDescent="0.3">
      <c r="K824" s="220"/>
      <c r="L824" s="221"/>
      <c r="M824" s="220"/>
    </row>
    <row r="825" spans="11:13" x14ac:dyDescent="0.3">
      <c r="K825" s="220"/>
      <c r="L825" s="221"/>
      <c r="M825" s="220"/>
    </row>
    <row r="826" spans="11:13" x14ac:dyDescent="0.3">
      <c r="K826" s="220"/>
      <c r="L826" s="221"/>
      <c r="M826" s="220"/>
    </row>
    <row r="827" spans="11:13" x14ac:dyDescent="0.3">
      <c r="K827" s="220"/>
      <c r="L827" s="221"/>
      <c r="M827" s="220"/>
    </row>
    <row r="828" spans="11:13" x14ac:dyDescent="0.3">
      <c r="K828" s="220"/>
      <c r="L828" s="221"/>
      <c r="M828" s="220"/>
    </row>
    <row r="829" spans="11:13" x14ac:dyDescent="0.3">
      <c r="K829" s="220"/>
      <c r="L829" s="221"/>
      <c r="M829" s="220"/>
    </row>
    <row r="830" spans="11:13" x14ac:dyDescent="0.3">
      <c r="K830" s="220"/>
      <c r="L830" s="221"/>
      <c r="M830" s="220"/>
    </row>
    <row r="831" spans="11:13" x14ac:dyDescent="0.3">
      <c r="K831" s="220"/>
      <c r="L831" s="221"/>
      <c r="M831" s="220"/>
    </row>
    <row r="832" spans="11:13" x14ac:dyDescent="0.3">
      <c r="K832" s="220"/>
      <c r="L832" s="221"/>
      <c r="M832" s="220"/>
    </row>
    <row r="833" spans="11:13" x14ac:dyDescent="0.3">
      <c r="K833" s="220"/>
      <c r="L833" s="221"/>
      <c r="M833" s="220"/>
    </row>
    <row r="834" spans="11:13" x14ac:dyDescent="0.3">
      <c r="K834" s="220"/>
      <c r="L834" s="221"/>
      <c r="M834" s="220"/>
    </row>
    <row r="835" spans="11:13" x14ac:dyDescent="0.3">
      <c r="K835" s="220"/>
      <c r="L835" s="221"/>
      <c r="M835" s="220"/>
    </row>
    <row r="836" spans="11:13" x14ac:dyDescent="0.3">
      <c r="K836" s="220"/>
      <c r="L836" s="221"/>
      <c r="M836" s="220"/>
    </row>
    <row r="837" spans="11:13" x14ac:dyDescent="0.3">
      <c r="K837" s="220"/>
      <c r="L837" s="221"/>
      <c r="M837" s="220"/>
    </row>
    <row r="838" spans="11:13" x14ac:dyDescent="0.3">
      <c r="K838" s="220"/>
      <c r="L838" s="221"/>
      <c r="M838" s="220"/>
    </row>
    <row r="839" spans="11:13" x14ac:dyDescent="0.3">
      <c r="K839" s="220"/>
      <c r="L839" s="221"/>
      <c r="M839" s="220"/>
    </row>
    <row r="840" spans="11:13" x14ac:dyDescent="0.3">
      <c r="K840" s="220"/>
      <c r="L840" s="221"/>
      <c r="M840" s="220"/>
    </row>
    <row r="841" spans="11:13" x14ac:dyDescent="0.3">
      <c r="K841" s="220"/>
      <c r="L841" s="221"/>
      <c r="M841" s="220"/>
    </row>
    <row r="842" spans="11:13" x14ac:dyDescent="0.3">
      <c r="K842" s="220"/>
      <c r="L842" s="221"/>
      <c r="M842" s="220"/>
    </row>
    <row r="843" spans="11:13" x14ac:dyDescent="0.3">
      <c r="K843" s="220"/>
      <c r="L843" s="221"/>
      <c r="M843" s="220"/>
    </row>
    <row r="844" spans="11:13" x14ac:dyDescent="0.3">
      <c r="K844" s="220"/>
      <c r="L844" s="221"/>
      <c r="M844" s="220"/>
    </row>
    <row r="845" spans="11:13" x14ac:dyDescent="0.3">
      <c r="K845" s="220"/>
      <c r="L845" s="221"/>
      <c r="M845" s="220"/>
    </row>
    <row r="846" spans="11:13" x14ac:dyDescent="0.3">
      <c r="K846" s="220"/>
      <c r="L846" s="221"/>
      <c r="M846" s="220"/>
    </row>
    <row r="847" spans="11:13" x14ac:dyDescent="0.3">
      <c r="K847" s="220"/>
      <c r="L847" s="221"/>
      <c r="M847" s="220"/>
    </row>
    <row r="848" spans="11:13" x14ac:dyDescent="0.3">
      <c r="K848" s="220"/>
      <c r="L848" s="221"/>
      <c r="M848" s="220"/>
    </row>
    <row r="849" spans="11:13" x14ac:dyDescent="0.3">
      <c r="K849" s="220"/>
      <c r="L849" s="221"/>
      <c r="M849" s="220"/>
    </row>
    <row r="850" spans="11:13" x14ac:dyDescent="0.3">
      <c r="K850" s="220"/>
      <c r="L850" s="221"/>
      <c r="M850" s="220"/>
    </row>
    <row r="851" spans="11:13" x14ac:dyDescent="0.3">
      <c r="K851" s="220"/>
      <c r="L851" s="221"/>
      <c r="M851" s="220"/>
    </row>
    <row r="852" spans="11:13" x14ac:dyDescent="0.3">
      <c r="K852" s="220"/>
      <c r="L852" s="221"/>
      <c r="M852" s="220"/>
    </row>
    <row r="853" spans="11:13" x14ac:dyDescent="0.3">
      <c r="K853" s="220"/>
      <c r="L853" s="221"/>
      <c r="M853" s="220"/>
    </row>
    <row r="854" spans="11:13" x14ac:dyDescent="0.3">
      <c r="K854" s="220"/>
      <c r="L854" s="221"/>
      <c r="M854" s="220"/>
    </row>
    <row r="855" spans="11:13" x14ac:dyDescent="0.3">
      <c r="K855" s="220"/>
      <c r="L855" s="221"/>
      <c r="M855" s="220"/>
    </row>
    <row r="856" spans="11:13" x14ac:dyDescent="0.3">
      <c r="K856" s="220"/>
      <c r="L856" s="221"/>
      <c r="M856" s="220"/>
    </row>
    <row r="857" spans="11:13" x14ac:dyDescent="0.3">
      <c r="K857" s="220"/>
      <c r="L857" s="221"/>
      <c r="M857" s="220"/>
    </row>
    <row r="858" spans="11:13" x14ac:dyDescent="0.3">
      <c r="K858" s="220"/>
      <c r="L858" s="221"/>
      <c r="M858" s="220"/>
    </row>
    <row r="859" spans="11:13" x14ac:dyDescent="0.3">
      <c r="K859" s="220"/>
      <c r="L859" s="221"/>
      <c r="M859" s="220"/>
    </row>
    <row r="860" spans="11:13" x14ac:dyDescent="0.3">
      <c r="K860" s="220"/>
      <c r="L860" s="221"/>
      <c r="M860" s="220"/>
    </row>
    <row r="861" spans="11:13" x14ac:dyDescent="0.3">
      <c r="K861" s="220"/>
      <c r="L861" s="221"/>
      <c r="M861" s="220"/>
    </row>
    <row r="862" spans="11:13" x14ac:dyDescent="0.3">
      <c r="K862" s="220"/>
      <c r="L862" s="221"/>
      <c r="M862" s="220"/>
    </row>
    <row r="863" spans="11:13" x14ac:dyDescent="0.3">
      <c r="K863" s="220"/>
      <c r="L863" s="221"/>
      <c r="M863" s="220"/>
    </row>
    <row r="864" spans="11:13" x14ac:dyDescent="0.3">
      <c r="K864" s="220"/>
      <c r="L864" s="221"/>
      <c r="M864" s="220"/>
    </row>
    <row r="865" spans="11:13" x14ac:dyDescent="0.3">
      <c r="K865" s="220"/>
      <c r="L865" s="221"/>
      <c r="M865" s="220"/>
    </row>
    <row r="866" spans="11:13" x14ac:dyDescent="0.3">
      <c r="K866" s="220"/>
      <c r="L866" s="221"/>
      <c r="M866" s="220"/>
    </row>
    <row r="867" spans="11:13" x14ac:dyDescent="0.3">
      <c r="K867" s="220"/>
      <c r="L867" s="221"/>
      <c r="M867" s="220"/>
    </row>
    <row r="868" spans="11:13" x14ac:dyDescent="0.3">
      <c r="K868" s="220"/>
      <c r="L868" s="221"/>
      <c r="M868" s="220"/>
    </row>
    <row r="869" spans="11:13" x14ac:dyDescent="0.3">
      <c r="K869" s="220"/>
      <c r="L869" s="221"/>
      <c r="M869" s="220"/>
    </row>
    <row r="870" spans="11:13" x14ac:dyDescent="0.3">
      <c r="K870" s="220"/>
      <c r="L870" s="221"/>
      <c r="M870" s="220"/>
    </row>
    <row r="871" spans="11:13" x14ac:dyDescent="0.3">
      <c r="K871" s="220"/>
      <c r="L871" s="221"/>
      <c r="M871" s="220"/>
    </row>
    <row r="872" spans="11:13" x14ac:dyDescent="0.3">
      <c r="K872" s="220"/>
      <c r="L872" s="221"/>
      <c r="M872" s="220"/>
    </row>
    <row r="873" spans="11:13" x14ac:dyDescent="0.3">
      <c r="K873" s="220"/>
      <c r="L873" s="221"/>
      <c r="M873" s="220"/>
    </row>
    <row r="874" spans="11:13" x14ac:dyDescent="0.3">
      <c r="K874" s="220"/>
      <c r="L874" s="221"/>
      <c r="M874" s="220"/>
    </row>
    <row r="875" spans="11:13" x14ac:dyDescent="0.3">
      <c r="K875" s="220"/>
      <c r="L875" s="221"/>
      <c r="M875" s="220"/>
    </row>
    <row r="876" spans="11:13" x14ac:dyDescent="0.3">
      <c r="K876" s="220"/>
      <c r="L876" s="221"/>
      <c r="M876" s="220"/>
    </row>
    <row r="877" spans="11:13" x14ac:dyDescent="0.3">
      <c r="K877" s="220"/>
      <c r="L877" s="221"/>
      <c r="M877" s="220"/>
    </row>
    <row r="878" spans="11:13" x14ac:dyDescent="0.3">
      <c r="K878" s="220"/>
      <c r="L878" s="221"/>
      <c r="M878" s="220"/>
    </row>
    <row r="879" spans="11:13" x14ac:dyDescent="0.3">
      <c r="K879" s="220"/>
      <c r="L879" s="221"/>
      <c r="M879" s="220"/>
    </row>
    <row r="880" spans="11:13" x14ac:dyDescent="0.3">
      <c r="K880" s="220"/>
      <c r="L880" s="221"/>
      <c r="M880" s="220"/>
    </row>
    <row r="881" spans="11:13" x14ac:dyDescent="0.3">
      <c r="K881" s="220"/>
      <c r="L881" s="221"/>
      <c r="M881" s="220"/>
    </row>
    <row r="882" spans="11:13" x14ac:dyDescent="0.3">
      <c r="K882" s="220"/>
      <c r="L882" s="221"/>
      <c r="M882" s="220"/>
    </row>
    <row r="883" spans="11:13" x14ac:dyDescent="0.3">
      <c r="K883" s="220"/>
      <c r="L883" s="221"/>
      <c r="M883" s="220"/>
    </row>
    <row r="884" spans="11:13" x14ac:dyDescent="0.3">
      <c r="K884" s="220"/>
      <c r="L884" s="221"/>
      <c r="M884" s="220"/>
    </row>
    <row r="885" spans="11:13" x14ac:dyDescent="0.3">
      <c r="K885" s="220"/>
      <c r="L885" s="221"/>
      <c r="M885" s="220"/>
    </row>
    <row r="886" spans="11:13" x14ac:dyDescent="0.3">
      <c r="K886" s="220"/>
      <c r="L886" s="221"/>
      <c r="M886" s="220"/>
    </row>
    <row r="887" spans="11:13" x14ac:dyDescent="0.3">
      <c r="K887" s="220"/>
      <c r="L887" s="221"/>
      <c r="M887" s="220"/>
    </row>
    <row r="888" spans="11:13" x14ac:dyDescent="0.3">
      <c r="K888" s="220"/>
      <c r="L888" s="221"/>
      <c r="M888" s="220"/>
    </row>
    <row r="889" spans="11:13" x14ac:dyDescent="0.3">
      <c r="K889" s="220"/>
      <c r="L889" s="221"/>
      <c r="M889" s="220"/>
    </row>
    <row r="890" spans="11:13" x14ac:dyDescent="0.3">
      <c r="K890" s="220"/>
      <c r="L890" s="221"/>
      <c r="M890" s="220"/>
    </row>
    <row r="891" spans="11:13" x14ac:dyDescent="0.3">
      <c r="K891" s="220"/>
      <c r="L891" s="221"/>
      <c r="M891" s="220"/>
    </row>
    <row r="892" spans="11:13" x14ac:dyDescent="0.3">
      <c r="K892" s="220"/>
      <c r="L892" s="221"/>
      <c r="M892" s="220"/>
    </row>
    <row r="893" spans="11:13" x14ac:dyDescent="0.3">
      <c r="K893" s="220"/>
      <c r="L893" s="221"/>
      <c r="M893" s="220"/>
    </row>
    <row r="894" spans="11:13" x14ac:dyDescent="0.3">
      <c r="K894" s="220"/>
      <c r="L894" s="221"/>
      <c r="M894" s="220"/>
    </row>
    <row r="895" spans="11:13" x14ac:dyDescent="0.3">
      <c r="K895" s="220"/>
      <c r="L895" s="221"/>
      <c r="M895" s="220"/>
    </row>
    <row r="896" spans="11:13" x14ac:dyDescent="0.3">
      <c r="K896" s="220"/>
      <c r="L896" s="221"/>
      <c r="M896" s="220"/>
    </row>
    <row r="897" spans="11:13" x14ac:dyDescent="0.3">
      <c r="K897" s="220"/>
      <c r="L897" s="221"/>
      <c r="M897" s="220"/>
    </row>
    <row r="898" spans="11:13" x14ac:dyDescent="0.3">
      <c r="K898" s="220"/>
      <c r="L898" s="221"/>
      <c r="M898" s="220"/>
    </row>
    <row r="899" spans="11:13" x14ac:dyDescent="0.3">
      <c r="K899" s="220"/>
      <c r="L899" s="221"/>
      <c r="M899" s="220"/>
    </row>
    <row r="900" spans="11:13" x14ac:dyDescent="0.3">
      <c r="K900" s="220"/>
      <c r="L900" s="221"/>
      <c r="M900" s="220"/>
    </row>
    <row r="901" spans="11:13" x14ac:dyDescent="0.3">
      <c r="K901" s="220"/>
      <c r="L901" s="221"/>
      <c r="M901" s="220"/>
    </row>
    <row r="902" spans="11:13" x14ac:dyDescent="0.3">
      <c r="K902" s="220"/>
      <c r="L902" s="221"/>
      <c r="M902" s="220"/>
    </row>
    <row r="903" spans="11:13" x14ac:dyDescent="0.3">
      <c r="K903" s="220"/>
      <c r="L903" s="221"/>
      <c r="M903" s="220"/>
    </row>
    <row r="904" spans="11:13" x14ac:dyDescent="0.3">
      <c r="K904" s="220"/>
      <c r="L904" s="221"/>
      <c r="M904" s="220"/>
    </row>
    <row r="905" spans="11:13" x14ac:dyDescent="0.3">
      <c r="K905" s="220"/>
      <c r="L905" s="221"/>
      <c r="M905" s="220"/>
    </row>
    <row r="906" spans="11:13" x14ac:dyDescent="0.3">
      <c r="K906" s="220"/>
      <c r="L906" s="221"/>
      <c r="M906" s="220"/>
    </row>
    <row r="907" spans="11:13" x14ac:dyDescent="0.3">
      <c r="K907" s="220"/>
      <c r="L907" s="221"/>
      <c r="M907" s="220"/>
    </row>
    <row r="908" spans="11:13" x14ac:dyDescent="0.3">
      <c r="K908" s="220"/>
      <c r="L908" s="221"/>
      <c r="M908" s="220"/>
    </row>
    <row r="909" spans="11:13" x14ac:dyDescent="0.3">
      <c r="K909" s="220"/>
      <c r="L909" s="221"/>
      <c r="M909" s="220"/>
    </row>
    <row r="910" spans="11:13" x14ac:dyDescent="0.3">
      <c r="K910" s="220"/>
      <c r="L910" s="221"/>
      <c r="M910" s="220"/>
    </row>
    <row r="911" spans="11:13" x14ac:dyDescent="0.3">
      <c r="K911" s="220"/>
      <c r="L911" s="221"/>
      <c r="M911" s="220"/>
    </row>
    <row r="912" spans="11:13" x14ac:dyDescent="0.3">
      <c r="K912" s="220"/>
      <c r="L912" s="221"/>
      <c r="M912" s="220"/>
    </row>
    <row r="913" spans="11:13" x14ac:dyDescent="0.3">
      <c r="K913" s="220"/>
      <c r="L913" s="221"/>
      <c r="M913" s="220"/>
    </row>
    <row r="914" spans="11:13" x14ac:dyDescent="0.3">
      <c r="K914" s="220"/>
      <c r="L914" s="221"/>
      <c r="M914" s="220"/>
    </row>
    <row r="915" spans="11:13" x14ac:dyDescent="0.3">
      <c r="K915" s="220"/>
      <c r="L915" s="221"/>
      <c r="M915" s="220"/>
    </row>
    <row r="916" spans="11:13" x14ac:dyDescent="0.3">
      <c r="K916" s="220"/>
      <c r="L916" s="221"/>
      <c r="M916" s="220"/>
    </row>
    <row r="917" spans="11:13" x14ac:dyDescent="0.3">
      <c r="K917" s="220"/>
      <c r="L917" s="221"/>
      <c r="M917" s="220"/>
    </row>
    <row r="918" spans="11:13" x14ac:dyDescent="0.3">
      <c r="K918" s="220"/>
      <c r="L918" s="221"/>
      <c r="M918" s="220"/>
    </row>
    <row r="919" spans="11:13" x14ac:dyDescent="0.3">
      <c r="K919" s="220"/>
      <c r="L919" s="221"/>
      <c r="M919" s="220"/>
    </row>
    <row r="920" spans="11:13" x14ac:dyDescent="0.3">
      <c r="K920" s="220"/>
      <c r="L920" s="221"/>
      <c r="M920" s="220"/>
    </row>
    <row r="921" spans="11:13" x14ac:dyDescent="0.3">
      <c r="K921" s="220"/>
      <c r="L921" s="221"/>
      <c r="M921" s="220"/>
    </row>
    <row r="922" spans="11:13" x14ac:dyDescent="0.3">
      <c r="K922" s="220"/>
      <c r="L922" s="221"/>
      <c r="M922" s="220"/>
    </row>
    <row r="923" spans="11:13" x14ac:dyDescent="0.3">
      <c r="K923" s="220"/>
      <c r="L923" s="221"/>
      <c r="M923" s="220"/>
    </row>
    <row r="924" spans="11:13" x14ac:dyDescent="0.3">
      <c r="K924" s="220"/>
      <c r="L924" s="221"/>
      <c r="M924" s="220"/>
    </row>
    <row r="925" spans="11:13" x14ac:dyDescent="0.3">
      <c r="K925" s="220"/>
      <c r="L925" s="221"/>
      <c r="M925" s="220"/>
    </row>
    <row r="926" spans="11:13" x14ac:dyDescent="0.3">
      <c r="K926" s="220"/>
      <c r="L926" s="221"/>
      <c r="M926" s="220"/>
    </row>
    <row r="927" spans="11:13" x14ac:dyDescent="0.3">
      <c r="K927" s="220"/>
      <c r="L927" s="221"/>
      <c r="M927" s="220"/>
    </row>
    <row r="928" spans="11:13" x14ac:dyDescent="0.3">
      <c r="K928" s="220"/>
      <c r="L928" s="221"/>
      <c r="M928" s="220"/>
    </row>
    <row r="929" spans="11:13" x14ac:dyDescent="0.3">
      <c r="K929" s="220"/>
      <c r="L929" s="221"/>
      <c r="M929" s="220"/>
    </row>
    <row r="930" spans="11:13" x14ac:dyDescent="0.3">
      <c r="K930" s="220"/>
      <c r="L930" s="221"/>
      <c r="M930" s="220"/>
    </row>
    <row r="931" spans="11:13" x14ac:dyDescent="0.3">
      <c r="K931" s="220"/>
      <c r="L931" s="221"/>
      <c r="M931" s="220"/>
    </row>
    <row r="932" spans="11:13" x14ac:dyDescent="0.3">
      <c r="K932" s="220"/>
      <c r="L932" s="221"/>
      <c r="M932" s="220"/>
    </row>
    <row r="933" spans="11:13" x14ac:dyDescent="0.3">
      <c r="K933" s="220"/>
      <c r="L933" s="221"/>
      <c r="M933" s="220"/>
    </row>
    <row r="934" spans="11:13" x14ac:dyDescent="0.3">
      <c r="K934" s="220"/>
      <c r="L934" s="221"/>
      <c r="M934" s="220"/>
    </row>
    <row r="935" spans="11:13" x14ac:dyDescent="0.3">
      <c r="K935" s="220"/>
      <c r="L935" s="221"/>
      <c r="M935" s="220"/>
    </row>
    <row r="936" spans="11:13" x14ac:dyDescent="0.3">
      <c r="K936" s="220"/>
      <c r="L936" s="221"/>
      <c r="M936" s="220"/>
    </row>
    <row r="937" spans="11:13" x14ac:dyDescent="0.3">
      <c r="K937" s="220"/>
      <c r="L937" s="221"/>
      <c r="M937" s="220"/>
    </row>
    <row r="938" spans="11:13" x14ac:dyDescent="0.3">
      <c r="K938" s="220"/>
      <c r="L938" s="221"/>
      <c r="M938" s="220"/>
    </row>
    <row r="939" spans="11:13" x14ac:dyDescent="0.3">
      <c r="K939" s="220"/>
      <c r="L939" s="221"/>
      <c r="M939" s="220"/>
    </row>
    <row r="940" spans="11:13" x14ac:dyDescent="0.3">
      <c r="K940" s="220"/>
      <c r="L940" s="221"/>
      <c r="M940" s="220"/>
    </row>
    <row r="941" spans="11:13" x14ac:dyDescent="0.3">
      <c r="K941" s="220"/>
      <c r="L941" s="221"/>
      <c r="M941" s="220"/>
    </row>
    <row r="942" spans="11:13" x14ac:dyDescent="0.3">
      <c r="K942" s="220"/>
      <c r="L942" s="221"/>
      <c r="M942" s="220"/>
    </row>
    <row r="943" spans="11:13" x14ac:dyDescent="0.3">
      <c r="K943" s="220"/>
      <c r="L943" s="221"/>
      <c r="M943" s="220"/>
    </row>
    <row r="944" spans="11:13" x14ac:dyDescent="0.3">
      <c r="K944" s="220"/>
      <c r="L944" s="221"/>
      <c r="M944" s="220"/>
    </row>
    <row r="945" spans="11:13" x14ac:dyDescent="0.3">
      <c r="K945" s="220"/>
      <c r="L945" s="221"/>
      <c r="M945" s="220"/>
    </row>
    <row r="946" spans="11:13" x14ac:dyDescent="0.3">
      <c r="K946" s="220"/>
      <c r="L946" s="221"/>
      <c r="M946" s="220"/>
    </row>
    <row r="947" spans="11:13" x14ac:dyDescent="0.3">
      <c r="K947" s="220"/>
      <c r="L947" s="221"/>
      <c r="M947" s="220"/>
    </row>
    <row r="948" spans="11:13" x14ac:dyDescent="0.3">
      <c r="K948" s="220"/>
      <c r="L948" s="221"/>
      <c r="M948" s="220"/>
    </row>
    <row r="949" spans="11:13" x14ac:dyDescent="0.3">
      <c r="K949" s="220"/>
      <c r="L949" s="221"/>
      <c r="M949" s="220"/>
    </row>
    <row r="950" spans="11:13" x14ac:dyDescent="0.3">
      <c r="K950" s="220"/>
      <c r="L950" s="221"/>
      <c r="M950" s="220"/>
    </row>
    <row r="951" spans="11:13" x14ac:dyDescent="0.3">
      <c r="K951" s="220"/>
      <c r="L951" s="221"/>
      <c r="M951" s="220"/>
    </row>
    <row r="952" spans="11:13" x14ac:dyDescent="0.3">
      <c r="K952" s="220"/>
      <c r="L952" s="221"/>
      <c r="M952" s="220"/>
    </row>
    <row r="953" spans="11:13" x14ac:dyDescent="0.3">
      <c r="K953" s="220"/>
      <c r="L953" s="221"/>
      <c r="M953" s="220"/>
    </row>
    <row r="954" spans="11:13" x14ac:dyDescent="0.3">
      <c r="K954" s="220"/>
      <c r="L954" s="221"/>
      <c r="M954" s="220"/>
    </row>
    <row r="955" spans="11:13" x14ac:dyDescent="0.3">
      <c r="K955" s="220"/>
      <c r="L955" s="221"/>
      <c r="M955" s="220"/>
    </row>
    <row r="956" spans="11:13" x14ac:dyDescent="0.3">
      <c r="K956" s="220"/>
      <c r="L956" s="221"/>
      <c r="M956" s="220"/>
    </row>
    <row r="957" spans="11:13" x14ac:dyDescent="0.3">
      <c r="K957" s="220"/>
      <c r="L957" s="221"/>
      <c r="M957" s="220"/>
    </row>
    <row r="958" spans="11:13" x14ac:dyDescent="0.3">
      <c r="K958" s="220"/>
      <c r="L958" s="221"/>
      <c r="M958" s="220"/>
    </row>
    <row r="959" spans="11:13" x14ac:dyDescent="0.3">
      <c r="K959" s="220"/>
      <c r="L959" s="221"/>
      <c r="M959" s="220"/>
    </row>
    <row r="960" spans="11:13" x14ac:dyDescent="0.3">
      <c r="K960" s="220"/>
      <c r="L960" s="221"/>
      <c r="M960" s="220"/>
    </row>
    <row r="961" spans="11:13" x14ac:dyDescent="0.3">
      <c r="K961" s="220"/>
      <c r="L961" s="221"/>
      <c r="M961" s="220"/>
    </row>
    <row r="962" spans="11:13" x14ac:dyDescent="0.3">
      <c r="K962" s="220"/>
      <c r="L962" s="221"/>
      <c r="M962" s="220"/>
    </row>
    <row r="963" spans="11:13" x14ac:dyDescent="0.3">
      <c r="K963" s="220"/>
      <c r="L963" s="221"/>
      <c r="M963" s="220"/>
    </row>
    <row r="964" spans="11:13" x14ac:dyDescent="0.3">
      <c r="K964" s="220"/>
      <c r="L964" s="221"/>
      <c r="M964" s="220"/>
    </row>
    <row r="965" spans="11:13" x14ac:dyDescent="0.3">
      <c r="K965" s="220"/>
      <c r="L965" s="221"/>
      <c r="M965" s="220"/>
    </row>
    <row r="966" spans="11:13" x14ac:dyDescent="0.3">
      <c r="K966" s="220"/>
      <c r="L966" s="221"/>
      <c r="M966" s="220"/>
    </row>
    <row r="967" spans="11:13" x14ac:dyDescent="0.3">
      <c r="K967" s="220"/>
      <c r="L967" s="221"/>
      <c r="M967" s="220"/>
    </row>
    <row r="968" spans="11:13" x14ac:dyDescent="0.3">
      <c r="K968" s="220"/>
      <c r="L968" s="221"/>
      <c r="M968" s="220"/>
    </row>
    <row r="969" spans="11:13" x14ac:dyDescent="0.3">
      <c r="K969" s="220"/>
      <c r="L969" s="221"/>
      <c r="M969" s="220"/>
    </row>
    <row r="970" spans="11:13" x14ac:dyDescent="0.3">
      <c r="K970" s="220"/>
      <c r="L970" s="221"/>
      <c r="M970" s="220"/>
    </row>
    <row r="971" spans="11:13" x14ac:dyDescent="0.3">
      <c r="K971" s="220"/>
      <c r="L971" s="221"/>
      <c r="M971" s="220"/>
    </row>
    <row r="972" spans="11:13" x14ac:dyDescent="0.3">
      <c r="K972" s="220"/>
      <c r="L972" s="221"/>
      <c r="M972" s="220"/>
    </row>
    <row r="973" spans="11:13" x14ac:dyDescent="0.3">
      <c r="K973" s="220"/>
      <c r="L973" s="221"/>
      <c r="M973" s="220"/>
    </row>
    <row r="974" spans="11:13" x14ac:dyDescent="0.3">
      <c r="K974" s="220"/>
      <c r="L974" s="221"/>
      <c r="M974" s="220"/>
    </row>
    <row r="975" spans="11:13" x14ac:dyDescent="0.3">
      <c r="K975" s="220"/>
      <c r="L975" s="221"/>
      <c r="M975" s="220"/>
    </row>
    <row r="976" spans="11:13" x14ac:dyDescent="0.3">
      <c r="K976" s="220"/>
      <c r="L976" s="221"/>
      <c r="M976" s="220"/>
    </row>
    <row r="977" spans="11:13" x14ac:dyDescent="0.3">
      <c r="K977" s="220"/>
      <c r="L977" s="221"/>
      <c r="M977" s="220"/>
    </row>
    <row r="978" spans="11:13" x14ac:dyDescent="0.3">
      <c r="K978" s="220"/>
      <c r="L978" s="221"/>
      <c r="M978" s="220"/>
    </row>
    <row r="979" spans="11:13" x14ac:dyDescent="0.3">
      <c r="K979" s="220"/>
      <c r="L979" s="221"/>
      <c r="M979" s="220"/>
    </row>
    <row r="980" spans="11:13" x14ac:dyDescent="0.3">
      <c r="K980" s="220"/>
      <c r="L980" s="221"/>
      <c r="M980" s="220"/>
    </row>
    <row r="981" spans="11:13" x14ac:dyDescent="0.3">
      <c r="K981" s="220"/>
      <c r="L981" s="221"/>
      <c r="M981" s="220"/>
    </row>
    <row r="982" spans="11:13" x14ac:dyDescent="0.3">
      <c r="K982" s="220"/>
      <c r="L982" s="221"/>
      <c r="M982" s="220"/>
    </row>
    <row r="983" spans="11:13" x14ac:dyDescent="0.3">
      <c r="K983" s="220"/>
      <c r="L983" s="221"/>
      <c r="M983" s="220"/>
    </row>
    <row r="984" spans="11:13" x14ac:dyDescent="0.3">
      <c r="K984" s="220"/>
      <c r="L984" s="221"/>
      <c r="M984" s="220"/>
    </row>
    <row r="985" spans="11:13" x14ac:dyDescent="0.3">
      <c r="K985" s="220"/>
      <c r="L985" s="221"/>
      <c r="M985" s="220"/>
    </row>
    <row r="986" spans="11:13" x14ac:dyDescent="0.3">
      <c r="K986" s="220"/>
      <c r="L986" s="221"/>
      <c r="M986" s="220"/>
    </row>
    <row r="987" spans="11:13" x14ac:dyDescent="0.3">
      <c r="K987" s="220"/>
      <c r="L987" s="221"/>
      <c r="M987" s="220"/>
    </row>
    <row r="988" spans="11:13" x14ac:dyDescent="0.3">
      <c r="K988" s="220"/>
      <c r="L988" s="221"/>
      <c r="M988" s="220"/>
    </row>
    <row r="989" spans="11:13" x14ac:dyDescent="0.3">
      <c r="K989" s="220"/>
      <c r="L989" s="221"/>
      <c r="M989" s="220"/>
    </row>
    <row r="990" spans="11:13" x14ac:dyDescent="0.3">
      <c r="K990" s="220"/>
      <c r="L990" s="221"/>
      <c r="M990" s="220"/>
    </row>
    <row r="991" spans="11:13" x14ac:dyDescent="0.3">
      <c r="K991" s="220"/>
      <c r="L991" s="221"/>
      <c r="M991" s="220"/>
    </row>
    <row r="992" spans="11:13" x14ac:dyDescent="0.3">
      <c r="K992" s="220"/>
      <c r="L992" s="221"/>
      <c r="M992" s="220"/>
    </row>
    <row r="993" spans="11:13" x14ac:dyDescent="0.3">
      <c r="K993" s="220"/>
      <c r="L993" s="221"/>
      <c r="M993" s="220"/>
    </row>
    <row r="994" spans="11:13" x14ac:dyDescent="0.3">
      <c r="K994" s="220"/>
      <c r="L994" s="221"/>
      <c r="M994" s="220"/>
    </row>
    <row r="995" spans="11:13" x14ac:dyDescent="0.3">
      <c r="K995" s="220"/>
      <c r="L995" s="221"/>
      <c r="M995" s="220"/>
    </row>
    <row r="996" spans="11:13" x14ac:dyDescent="0.3">
      <c r="K996" s="220"/>
      <c r="L996" s="221"/>
      <c r="M996" s="220"/>
    </row>
    <row r="997" spans="11:13" x14ac:dyDescent="0.3">
      <c r="K997" s="220"/>
      <c r="L997" s="221"/>
      <c r="M997" s="220"/>
    </row>
    <row r="998" spans="11:13" x14ac:dyDescent="0.3">
      <c r="K998" s="220"/>
      <c r="L998" s="221"/>
      <c r="M998" s="220"/>
    </row>
    <row r="999" spans="11:13" x14ac:dyDescent="0.3">
      <c r="K999" s="220"/>
      <c r="L999" s="221"/>
      <c r="M999" s="220"/>
    </row>
    <row r="1000" spans="11:13" x14ac:dyDescent="0.3">
      <c r="K1000" s="220"/>
      <c r="L1000" s="221"/>
      <c r="M1000" s="220"/>
    </row>
    <row r="1001" spans="11:13" x14ac:dyDescent="0.3">
      <c r="K1001" s="220"/>
      <c r="L1001" s="221"/>
      <c r="M1001" s="220"/>
    </row>
    <row r="1002" spans="11:13" x14ac:dyDescent="0.3">
      <c r="K1002" s="220"/>
      <c r="L1002" s="221"/>
      <c r="M1002" s="220"/>
    </row>
    <row r="1003" spans="11:13" x14ac:dyDescent="0.3">
      <c r="K1003" s="220"/>
      <c r="L1003" s="221"/>
      <c r="M1003" s="220"/>
    </row>
    <row r="1004" spans="11:13" x14ac:dyDescent="0.3">
      <c r="K1004" s="220"/>
      <c r="L1004" s="221"/>
      <c r="M1004" s="220"/>
    </row>
    <row r="1005" spans="11:13" x14ac:dyDescent="0.3">
      <c r="K1005" s="220"/>
      <c r="L1005" s="221"/>
      <c r="M1005" s="220"/>
    </row>
    <row r="1006" spans="11:13" x14ac:dyDescent="0.3">
      <c r="K1006" s="220"/>
      <c r="L1006" s="221"/>
      <c r="M1006" s="220"/>
    </row>
    <row r="1007" spans="11:13" x14ac:dyDescent="0.3">
      <c r="K1007" s="220"/>
      <c r="L1007" s="221"/>
      <c r="M1007" s="220"/>
    </row>
    <row r="1008" spans="11:13" x14ac:dyDescent="0.3">
      <c r="K1008" s="220"/>
      <c r="L1008" s="221"/>
      <c r="M1008" s="220"/>
    </row>
    <row r="1009" spans="11:13" x14ac:dyDescent="0.3">
      <c r="K1009" s="220"/>
      <c r="L1009" s="221"/>
      <c r="M1009" s="220"/>
    </row>
    <row r="1010" spans="11:13" x14ac:dyDescent="0.3">
      <c r="K1010" s="220"/>
      <c r="L1010" s="221"/>
      <c r="M1010" s="220"/>
    </row>
    <row r="1011" spans="11:13" x14ac:dyDescent="0.3">
      <c r="K1011" s="220"/>
      <c r="L1011" s="221"/>
      <c r="M1011" s="220"/>
    </row>
    <row r="1012" spans="11:13" x14ac:dyDescent="0.3">
      <c r="K1012" s="220"/>
      <c r="L1012" s="221"/>
      <c r="M1012" s="220"/>
    </row>
    <row r="1013" spans="11:13" x14ac:dyDescent="0.3">
      <c r="K1013" s="220"/>
      <c r="L1013" s="221"/>
      <c r="M1013" s="220"/>
    </row>
    <row r="1014" spans="11:13" x14ac:dyDescent="0.3">
      <c r="K1014" s="220"/>
      <c r="L1014" s="221"/>
      <c r="M1014" s="220"/>
    </row>
    <row r="1015" spans="11:13" x14ac:dyDescent="0.3">
      <c r="K1015" s="220"/>
      <c r="L1015" s="221"/>
      <c r="M1015" s="220"/>
    </row>
    <row r="1016" spans="11:13" x14ac:dyDescent="0.3">
      <c r="K1016" s="220"/>
      <c r="L1016" s="221"/>
      <c r="M1016" s="220"/>
    </row>
    <row r="1017" spans="11:13" x14ac:dyDescent="0.3">
      <c r="K1017" s="220"/>
      <c r="L1017" s="221"/>
      <c r="M1017" s="220"/>
    </row>
    <row r="1018" spans="11:13" x14ac:dyDescent="0.3">
      <c r="K1018" s="220"/>
      <c r="L1018" s="221"/>
      <c r="M1018" s="220"/>
    </row>
    <row r="1019" spans="11:13" x14ac:dyDescent="0.3">
      <c r="K1019" s="220"/>
      <c r="L1019" s="221"/>
      <c r="M1019" s="220"/>
    </row>
    <row r="1020" spans="11:13" x14ac:dyDescent="0.3">
      <c r="K1020" s="220"/>
      <c r="L1020" s="221"/>
      <c r="M1020" s="220"/>
    </row>
    <row r="1021" spans="11:13" x14ac:dyDescent="0.3">
      <c r="K1021" s="220"/>
      <c r="L1021" s="221"/>
      <c r="M1021" s="220"/>
    </row>
    <row r="1022" spans="11:13" x14ac:dyDescent="0.3">
      <c r="K1022" s="220"/>
      <c r="L1022" s="221"/>
      <c r="M1022" s="220"/>
    </row>
    <row r="1023" spans="11:13" x14ac:dyDescent="0.3">
      <c r="K1023" s="220"/>
      <c r="L1023" s="221"/>
      <c r="M1023" s="220"/>
    </row>
    <row r="1024" spans="11:13" x14ac:dyDescent="0.3">
      <c r="K1024" s="220"/>
      <c r="L1024" s="221"/>
      <c r="M1024" s="220"/>
    </row>
    <row r="1025" spans="11:13" x14ac:dyDescent="0.3">
      <c r="K1025" s="220"/>
      <c r="L1025" s="221"/>
      <c r="M1025" s="220"/>
    </row>
    <row r="1026" spans="11:13" x14ac:dyDescent="0.3">
      <c r="K1026" s="220"/>
      <c r="L1026" s="221"/>
      <c r="M1026" s="220"/>
    </row>
    <row r="1027" spans="11:13" x14ac:dyDescent="0.3">
      <c r="K1027" s="220"/>
      <c r="L1027" s="221"/>
      <c r="M1027" s="220"/>
    </row>
    <row r="1028" spans="11:13" x14ac:dyDescent="0.3">
      <c r="K1028" s="220"/>
      <c r="L1028" s="221"/>
      <c r="M1028" s="220"/>
    </row>
    <row r="1029" spans="11:13" x14ac:dyDescent="0.3">
      <c r="K1029" s="220"/>
      <c r="L1029" s="221"/>
      <c r="M1029" s="220"/>
    </row>
    <row r="1030" spans="11:13" x14ac:dyDescent="0.3">
      <c r="K1030" s="220"/>
      <c r="L1030" s="221"/>
      <c r="M1030" s="220"/>
    </row>
    <row r="1031" spans="11:13" x14ac:dyDescent="0.3">
      <c r="K1031" s="220"/>
      <c r="L1031" s="221"/>
      <c r="M1031" s="220"/>
    </row>
    <row r="1032" spans="11:13" x14ac:dyDescent="0.3">
      <c r="K1032" s="220"/>
      <c r="L1032" s="221"/>
      <c r="M1032" s="220"/>
    </row>
    <row r="1033" spans="11:13" x14ac:dyDescent="0.3">
      <c r="K1033" s="220"/>
      <c r="L1033" s="221"/>
      <c r="M1033" s="220"/>
    </row>
    <row r="1034" spans="11:13" x14ac:dyDescent="0.3">
      <c r="K1034" s="220"/>
      <c r="L1034" s="221"/>
      <c r="M1034" s="220"/>
    </row>
    <row r="1035" spans="11:13" x14ac:dyDescent="0.3">
      <c r="K1035" s="220"/>
      <c r="L1035" s="221"/>
      <c r="M1035" s="220"/>
    </row>
    <row r="1036" spans="11:13" x14ac:dyDescent="0.3">
      <c r="K1036" s="220"/>
      <c r="L1036" s="221"/>
      <c r="M1036" s="220"/>
    </row>
    <row r="1037" spans="11:13" x14ac:dyDescent="0.3">
      <c r="K1037" s="220"/>
      <c r="L1037" s="221"/>
      <c r="M1037" s="220"/>
    </row>
    <row r="1038" spans="11:13" x14ac:dyDescent="0.3">
      <c r="K1038" s="220"/>
      <c r="L1038" s="221"/>
      <c r="M1038" s="220"/>
    </row>
    <row r="1039" spans="11:13" x14ac:dyDescent="0.3">
      <c r="K1039" s="220"/>
      <c r="L1039" s="221"/>
      <c r="M1039" s="220"/>
    </row>
    <row r="1040" spans="11:13" x14ac:dyDescent="0.3">
      <c r="K1040" s="220"/>
      <c r="L1040" s="221"/>
      <c r="M1040" s="220"/>
    </row>
    <row r="1041" spans="11:13" x14ac:dyDescent="0.3">
      <c r="K1041" s="220"/>
      <c r="L1041" s="221"/>
      <c r="M1041" s="220"/>
    </row>
    <row r="1042" spans="11:13" x14ac:dyDescent="0.3">
      <c r="K1042" s="220"/>
      <c r="L1042" s="221"/>
      <c r="M1042" s="220"/>
    </row>
    <row r="1043" spans="11:13" x14ac:dyDescent="0.3">
      <c r="K1043" s="220"/>
      <c r="L1043" s="221"/>
      <c r="M1043" s="220"/>
    </row>
    <row r="1044" spans="11:13" x14ac:dyDescent="0.3">
      <c r="K1044" s="220"/>
      <c r="L1044" s="221"/>
      <c r="M1044" s="220"/>
    </row>
    <row r="1045" spans="11:13" x14ac:dyDescent="0.3">
      <c r="K1045" s="220"/>
      <c r="L1045" s="221"/>
      <c r="M1045" s="220"/>
    </row>
    <row r="1046" spans="11:13" x14ac:dyDescent="0.3">
      <c r="K1046" s="220"/>
      <c r="L1046" s="221"/>
      <c r="M1046" s="220"/>
    </row>
    <row r="1047" spans="11:13" x14ac:dyDescent="0.3">
      <c r="K1047" s="220"/>
      <c r="L1047" s="221"/>
      <c r="M1047" s="220"/>
    </row>
    <row r="1048" spans="11:13" x14ac:dyDescent="0.3">
      <c r="K1048" s="220"/>
      <c r="L1048" s="221"/>
      <c r="M1048" s="220"/>
    </row>
    <row r="1049" spans="11:13" x14ac:dyDescent="0.3">
      <c r="K1049" s="220"/>
      <c r="L1049" s="221"/>
      <c r="M1049" s="220"/>
    </row>
    <row r="1050" spans="11:13" x14ac:dyDescent="0.3">
      <c r="K1050" s="220"/>
      <c r="L1050" s="221"/>
      <c r="M1050" s="220"/>
    </row>
    <row r="1051" spans="11:13" x14ac:dyDescent="0.3">
      <c r="K1051" s="220"/>
      <c r="L1051" s="221"/>
      <c r="M1051" s="220"/>
    </row>
    <row r="1052" spans="11:13" x14ac:dyDescent="0.3">
      <c r="K1052" s="220"/>
      <c r="L1052" s="221"/>
      <c r="M1052" s="220"/>
    </row>
    <row r="1053" spans="11:13" x14ac:dyDescent="0.3">
      <c r="K1053" s="220"/>
      <c r="L1053" s="221"/>
      <c r="M1053" s="220"/>
    </row>
    <row r="1054" spans="11:13" x14ac:dyDescent="0.3">
      <c r="K1054" s="220"/>
      <c r="L1054" s="221"/>
      <c r="M1054" s="220"/>
    </row>
    <row r="1055" spans="11:13" x14ac:dyDescent="0.3">
      <c r="K1055" s="220"/>
      <c r="L1055" s="221"/>
      <c r="M1055" s="220"/>
    </row>
    <row r="1056" spans="11:13" x14ac:dyDescent="0.3">
      <c r="K1056" s="220"/>
      <c r="L1056" s="221"/>
      <c r="M1056" s="220"/>
    </row>
    <row r="1057" spans="11:13" x14ac:dyDescent="0.3">
      <c r="K1057" s="220"/>
      <c r="L1057" s="221"/>
      <c r="M1057" s="220"/>
    </row>
    <row r="1058" spans="11:13" x14ac:dyDescent="0.3">
      <c r="K1058" s="220"/>
      <c r="L1058" s="221"/>
      <c r="M1058" s="220"/>
    </row>
    <row r="1059" spans="11:13" x14ac:dyDescent="0.3">
      <c r="K1059" s="220"/>
      <c r="L1059" s="221"/>
      <c r="M1059" s="220"/>
    </row>
    <row r="1060" spans="11:13" x14ac:dyDescent="0.3">
      <c r="K1060" s="220"/>
      <c r="L1060" s="221"/>
      <c r="M1060" s="220"/>
    </row>
    <row r="1061" spans="11:13" x14ac:dyDescent="0.3">
      <c r="K1061" s="220"/>
      <c r="L1061" s="221"/>
      <c r="M1061" s="220"/>
    </row>
    <row r="1062" spans="11:13" x14ac:dyDescent="0.3">
      <c r="K1062" s="220"/>
      <c r="L1062" s="221"/>
      <c r="M1062" s="220"/>
    </row>
    <row r="1063" spans="11:13" x14ac:dyDescent="0.3">
      <c r="K1063" s="220"/>
      <c r="L1063" s="221"/>
      <c r="M1063" s="220"/>
    </row>
    <row r="1064" spans="11:13" x14ac:dyDescent="0.3">
      <c r="K1064" s="220"/>
      <c r="L1064" s="221"/>
      <c r="M1064" s="220"/>
    </row>
    <row r="1065" spans="11:13" x14ac:dyDescent="0.3">
      <c r="K1065" s="220"/>
      <c r="L1065" s="221"/>
      <c r="M1065" s="220"/>
    </row>
    <row r="1066" spans="11:13" x14ac:dyDescent="0.3">
      <c r="K1066" s="220"/>
      <c r="L1066" s="221"/>
      <c r="M1066" s="220"/>
    </row>
    <row r="1067" spans="11:13" x14ac:dyDescent="0.3">
      <c r="K1067" s="220"/>
      <c r="L1067" s="221"/>
      <c r="M1067" s="220"/>
    </row>
    <row r="1068" spans="11:13" x14ac:dyDescent="0.3">
      <c r="K1068" s="220"/>
      <c r="L1068" s="221"/>
      <c r="M1068" s="220"/>
    </row>
    <row r="1069" spans="11:13" x14ac:dyDescent="0.3">
      <c r="K1069" s="220"/>
      <c r="L1069" s="221"/>
      <c r="M1069" s="220"/>
    </row>
    <row r="1070" spans="11:13" x14ac:dyDescent="0.3">
      <c r="K1070" s="220"/>
      <c r="L1070" s="221"/>
      <c r="M1070" s="220"/>
    </row>
    <row r="1071" spans="11:13" x14ac:dyDescent="0.3">
      <c r="K1071" s="220"/>
      <c r="L1071" s="221"/>
      <c r="M1071" s="220"/>
    </row>
    <row r="1072" spans="11:13" x14ac:dyDescent="0.3">
      <c r="K1072" s="220"/>
      <c r="L1072" s="221"/>
      <c r="M1072" s="220"/>
    </row>
    <row r="1073" spans="11:13" x14ac:dyDescent="0.3">
      <c r="K1073" s="220"/>
      <c r="L1073" s="221"/>
      <c r="M1073" s="220"/>
    </row>
    <row r="1074" spans="11:13" x14ac:dyDescent="0.3">
      <c r="K1074" s="220"/>
      <c r="L1074" s="221"/>
      <c r="M1074" s="220"/>
    </row>
    <row r="1075" spans="11:13" x14ac:dyDescent="0.3">
      <c r="K1075" s="220"/>
      <c r="L1075" s="221"/>
      <c r="M1075" s="220"/>
    </row>
    <row r="1076" spans="11:13" x14ac:dyDescent="0.3">
      <c r="K1076" s="220"/>
      <c r="L1076" s="221"/>
      <c r="M1076" s="220"/>
    </row>
    <row r="1077" spans="11:13" x14ac:dyDescent="0.3">
      <c r="K1077" s="220"/>
      <c r="L1077" s="221"/>
      <c r="M1077" s="220"/>
    </row>
    <row r="1078" spans="11:13" x14ac:dyDescent="0.3">
      <c r="K1078" s="220"/>
      <c r="L1078" s="221"/>
      <c r="M1078" s="220"/>
    </row>
    <row r="1079" spans="11:13" x14ac:dyDescent="0.3">
      <c r="K1079" s="220"/>
      <c r="L1079" s="221"/>
      <c r="M1079" s="220"/>
    </row>
    <row r="1080" spans="11:13" x14ac:dyDescent="0.3">
      <c r="K1080" s="220"/>
      <c r="L1080" s="221"/>
      <c r="M1080" s="220"/>
    </row>
    <row r="1081" spans="11:13" x14ac:dyDescent="0.3">
      <c r="K1081" s="220"/>
      <c r="L1081" s="221"/>
      <c r="M1081" s="220"/>
    </row>
    <row r="1082" spans="11:13" x14ac:dyDescent="0.3">
      <c r="K1082" s="220"/>
      <c r="L1082" s="221"/>
      <c r="M1082" s="220"/>
    </row>
    <row r="1083" spans="11:13" x14ac:dyDescent="0.3">
      <c r="K1083" s="220"/>
      <c r="L1083" s="221"/>
      <c r="M1083" s="220"/>
    </row>
    <row r="1084" spans="11:13" x14ac:dyDescent="0.3">
      <c r="K1084" s="220"/>
      <c r="L1084" s="221"/>
      <c r="M1084" s="220"/>
    </row>
    <row r="1085" spans="11:13" x14ac:dyDescent="0.3">
      <c r="K1085" s="220"/>
      <c r="L1085" s="221"/>
      <c r="M1085" s="220"/>
    </row>
    <row r="1086" spans="11:13" x14ac:dyDescent="0.3">
      <c r="K1086" s="220"/>
      <c r="L1086" s="221"/>
      <c r="M1086" s="220"/>
    </row>
    <row r="1087" spans="11:13" x14ac:dyDescent="0.3">
      <c r="K1087" s="220"/>
      <c r="L1087" s="221"/>
      <c r="M1087" s="220"/>
    </row>
    <row r="1088" spans="11:13" x14ac:dyDescent="0.3">
      <c r="K1088" s="220"/>
      <c r="L1088" s="221"/>
      <c r="M1088" s="220"/>
    </row>
    <row r="1089" spans="11:13" x14ac:dyDescent="0.3">
      <c r="K1089" s="220"/>
      <c r="L1089" s="221"/>
      <c r="M1089" s="220"/>
    </row>
    <row r="1090" spans="11:13" x14ac:dyDescent="0.3">
      <c r="K1090" s="220"/>
      <c r="L1090" s="221"/>
      <c r="M1090" s="220"/>
    </row>
    <row r="1091" spans="11:13" x14ac:dyDescent="0.3">
      <c r="K1091" s="220"/>
      <c r="L1091" s="221"/>
      <c r="M1091" s="220"/>
    </row>
    <row r="1092" spans="11:13" x14ac:dyDescent="0.3">
      <c r="K1092" s="220"/>
      <c r="L1092" s="221"/>
      <c r="M1092" s="220"/>
    </row>
    <row r="1093" spans="11:13" x14ac:dyDescent="0.3">
      <c r="K1093" s="220"/>
      <c r="L1093" s="221"/>
      <c r="M1093" s="220"/>
    </row>
    <row r="1094" spans="11:13" x14ac:dyDescent="0.3">
      <c r="K1094" s="220"/>
      <c r="L1094" s="221"/>
      <c r="M1094" s="220"/>
    </row>
    <row r="1095" spans="11:13" x14ac:dyDescent="0.3">
      <c r="K1095" s="220"/>
      <c r="L1095" s="221"/>
      <c r="M1095" s="220"/>
    </row>
    <row r="1096" spans="11:13" x14ac:dyDescent="0.3">
      <c r="K1096" s="220"/>
      <c r="L1096" s="221"/>
      <c r="M1096" s="220"/>
    </row>
    <row r="1097" spans="11:13" x14ac:dyDescent="0.3">
      <c r="K1097" s="220"/>
      <c r="L1097" s="221"/>
      <c r="M1097" s="220"/>
    </row>
    <row r="1098" spans="11:13" x14ac:dyDescent="0.3">
      <c r="K1098" s="220"/>
      <c r="L1098" s="221"/>
      <c r="M1098" s="220"/>
    </row>
    <row r="1099" spans="11:13" x14ac:dyDescent="0.3">
      <c r="K1099" s="220"/>
      <c r="L1099" s="221"/>
      <c r="M1099" s="220"/>
    </row>
    <row r="1100" spans="11:13" x14ac:dyDescent="0.3">
      <c r="K1100" s="220"/>
      <c r="L1100" s="221"/>
      <c r="M1100" s="220"/>
    </row>
    <row r="1101" spans="11:13" x14ac:dyDescent="0.3">
      <c r="K1101" s="220"/>
      <c r="L1101" s="221"/>
      <c r="M1101" s="220"/>
    </row>
    <row r="1102" spans="11:13" x14ac:dyDescent="0.3">
      <c r="K1102" s="220"/>
      <c r="L1102" s="221"/>
      <c r="M1102" s="220"/>
    </row>
    <row r="1103" spans="11:13" x14ac:dyDescent="0.3">
      <c r="K1103" s="220"/>
      <c r="L1103" s="221"/>
      <c r="M1103" s="220"/>
    </row>
    <row r="1104" spans="11:13" x14ac:dyDescent="0.3">
      <c r="K1104" s="220"/>
      <c r="L1104" s="221"/>
      <c r="M1104" s="220"/>
    </row>
    <row r="1105" spans="11:13" x14ac:dyDescent="0.3">
      <c r="K1105" s="220"/>
      <c r="L1105" s="221"/>
      <c r="M1105" s="220"/>
    </row>
    <row r="1106" spans="11:13" x14ac:dyDescent="0.3">
      <c r="K1106" s="220"/>
      <c r="L1106" s="221"/>
      <c r="M1106" s="220"/>
    </row>
    <row r="1107" spans="11:13" x14ac:dyDescent="0.3">
      <c r="K1107" s="220"/>
      <c r="L1107" s="221"/>
      <c r="M1107" s="220"/>
    </row>
    <row r="1108" spans="11:13" x14ac:dyDescent="0.3">
      <c r="K1108" s="220"/>
      <c r="L1108" s="221"/>
      <c r="M1108" s="220"/>
    </row>
    <row r="1109" spans="11:13" x14ac:dyDescent="0.3">
      <c r="K1109" s="220"/>
      <c r="L1109" s="221"/>
      <c r="M1109" s="220"/>
    </row>
    <row r="1110" spans="11:13" x14ac:dyDescent="0.3">
      <c r="K1110" s="220"/>
      <c r="L1110" s="221"/>
      <c r="M1110" s="220"/>
    </row>
    <row r="1111" spans="11:13" x14ac:dyDescent="0.3">
      <c r="K1111" s="220"/>
      <c r="L1111" s="221"/>
      <c r="M1111" s="220"/>
    </row>
    <row r="1112" spans="11:13" x14ac:dyDescent="0.3">
      <c r="K1112" s="220"/>
      <c r="L1112" s="221"/>
      <c r="M1112" s="220"/>
    </row>
    <row r="1113" spans="11:13" x14ac:dyDescent="0.3">
      <c r="K1113" s="220"/>
      <c r="L1113" s="221"/>
      <c r="M1113" s="220"/>
    </row>
    <row r="1114" spans="11:13" x14ac:dyDescent="0.3">
      <c r="K1114" s="220"/>
      <c r="L1114" s="221"/>
      <c r="M1114" s="220"/>
    </row>
    <row r="1115" spans="11:13" x14ac:dyDescent="0.3">
      <c r="K1115" s="220"/>
      <c r="L1115" s="221"/>
      <c r="M1115" s="220"/>
    </row>
    <row r="1116" spans="11:13" x14ac:dyDescent="0.3">
      <c r="K1116" s="220"/>
      <c r="L1116" s="221"/>
      <c r="M1116" s="220"/>
    </row>
    <row r="1117" spans="11:13" x14ac:dyDescent="0.3">
      <c r="K1117" s="220"/>
      <c r="L1117" s="221"/>
      <c r="M1117" s="220"/>
    </row>
    <row r="1118" spans="11:13" x14ac:dyDescent="0.3">
      <c r="K1118" s="220"/>
      <c r="L1118" s="221"/>
      <c r="M1118" s="220"/>
    </row>
    <row r="1119" spans="11:13" x14ac:dyDescent="0.3">
      <c r="K1119" s="220"/>
      <c r="L1119" s="221"/>
      <c r="M1119" s="220"/>
    </row>
    <row r="1120" spans="11:13" x14ac:dyDescent="0.3">
      <c r="K1120" s="220"/>
      <c r="L1120" s="221"/>
      <c r="M1120" s="220"/>
    </row>
    <row r="1121" spans="11:13" x14ac:dyDescent="0.3">
      <c r="K1121" s="220"/>
      <c r="L1121" s="221"/>
      <c r="M1121" s="220"/>
    </row>
    <row r="1122" spans="11:13" x14ac:dyDescent="0.3">
      <c r="K1122" s="220"/>
      <c r="L1122" s="221"/>
      <c r="M1122" s="220"/>
    </row>
    <row r="1123" spans="11:13" x14ac:dyDescent="0.3">
      <c r="K1123" s="220"/>
      <c r="L1123" s="221"/>
      <c r="M1123" s="220"/>
    </row>
    <row r="1124" spans="11:13" x14ac:dyDescent="0.3">
      <c r="K1124" s="220"/>
      <c r="L1124" s="221"/>
      <c r="M1124" s="220"/>
    </row>
    <row r="1125" spans="11:13" x14ac:dyDescent="0.3">
      <c r="K1125" s="220"/>
      <c r="L1125" s="221"/>
      <c r="M1125" s="220"/>
    </row>
    <row r="1126" spans="11:13" x14ac:dyDescent="0.3">
      <c r="K1126" s="220"/>
      <c r="L1126" s="221"/>
      <c r="M1126" s="220"/>
    </row>
    <row r="1127" spans="11:13" x14ac:dyDescent="0.3">
      <c r="K1127" s="220"/>
      <c r="L1127" s="221"/>
      <c r="M1127" s="220"/>
    </row>
    <row r="1128" spans="11:13" x14ac:dyDescent="0.3">
      <c r="K1128" s="220"/>
      <c r="L1128" s="221"/>
      <c r="M1128" s="220"/>
    </row>
    <row r="1129" spans="11:13" x14ac:dyDescent="0.3">
      <c r="K1129" s="220"/>
      <c r="L1129" s="221"/>
      <c r="M1129" s="220"/>
    </row>
    <row r="1130" spans="11:13" x14ac:dyDescent="0.3">
      <c r="K1130" s="220"/>
      <c r="L1130" s="221"/>
      <c r="M1130" s="220"/>
    </row>
    <row r="1131" spans="11:13" x14ac:dyDescent="0.3">
      <c r="K1131" s="220"/>
      <c r="L1131" s="221"/>
      <c r="M1131" s="220"/>
    </row>
    <row r="1132" spans="11:13" x14ac:dyDescent="0.3">
      <c r="K1132" s="220"/>
      <c r="L1132" s="221"/>
      <c r="M1132" s="220"/>
    </row>
    <row r="1133" spans="11:13" x14ac:dyDescent="0.3">
      <c r="K1133" s="220"/>
      <c r="L1133" s="221"/>
      <c r="M1133" s="220"/>
    </row>
    <row r="1134" spans="11:13" x14ac:dyDescent="0.3">
      <c r="K1134" s="220"/>
      <c r="L1134" s="221"/>
      <c r="M1134" s="220"/>
    </row>
    <row r="1135" spans="11:13" x14ac:dyDescent="0.3">
      <c r="K1135" s="220"/>
      <c r="L1135" s="221"/>
      <c r="M1135" s="220"/>
    </row>
    <row r="1136" spans="11:13" x14ac:dyDescent="0.3">
      <c r="K1136" s="220"/>
      <c r="L1136" s="221"/>
      <c r="M1136" s="220"/>
    </row>
  </sheetData>
  <customSheetViews>
    <customSheetView guid="{7F222B88-8DE7-4209-9261-78C075D2F561}" scale="95" showPageBreaks="1" printArea="1" hiddenRows="1" hiddenColumns="1" view="pageBreakPreview" showRuler="0" topLeftCell="B1">
      <pane ySplit="2" topLeftCell="A15" activePane="bottomLeft" state="frozen"/>
      <selection pane="bottomLeft" activeCell="E12" sqref="E12:E48"/>
      <rowBreaks count="6" manualBreakCount="6">
        <brk id="54" max="11" man="1"/>
        <brk id="113" max="11" man="1"/>
        <brk id="170" max="11" man="1"/>
        <brk id="220" max="11" man="1"/>
        <brk id="282" max="11" man="1"/>
        <brk id="347" max="11" man="1"/>
      </rowBreaks>
      <pageMargins left="0.74803149606299213" right="0.62992125984251968" top="0.70866141732283472" bottom="0.70866141732283472" header="0.51181102362204722" footer="0.51181102362204722"/>
      <pageSetup paperSize="9" scale="65" orientation="portrait" r:id="rId1"/>
      <headerFooter alignWithMargins="0">
        <oddFooter>&amp;C&amp;"Arial Narrow,Regular"Page &amp;P of &amp;N</oddFooter>
      </headerFooter>
    </customSheetView>
  </customSheetViews>
  <mergeCells count="65">
    <mergeCell ref="F503:M503"/>
    <mergeCell ref="F289:M289"/>
    <mergeCell ref="F242:M242"/>
    <mergeCell ref="F243:M243"/>
    <mergeCell ref="F501:M501"/>
    <mergeCell ref="F498:M498"/>
    <mergeCell ref="F497:M497"/>
    <mergeCell ref="F494:M494"/>
    <mergeCell ref="F496:M496"/>
    <mergeCell ref="F475:M475"/>
    <mergeCell ref="F292:M292"/>
    <mergeCell ref="F467:M467"/>
    <mergeCell ref="F466:M466"/>
    <mergeCell ref="F349:M349"/>
    <mergeCell ref="F438:M438"/>
    <mergeCell ref="F455:M455"/>
    <mergeCell ref="F456:M456"/>
    <mergeCell ref="F171:M171"/>
    <mergeCell ref="F172:M172"/>
    <mergeCell ref="F174:M174"/>
    <mergeCell ref="F227:M227"/>
    <mergeCell ref="D204:N204"/>
    <mergeCell ref="F226:M226"/>
    <mergeCell ref="F187:M187"/>
    <mergeCell ref="F180:M180"/>
    <mergeCell ref="F177:M177"/>
    <mergeCell ref="F183:M183"/>
    <mergeCell ref="F186:M186"/>
    <mergeCell ref="F562:M562"/>
    <mergeCell ref="F450:M450"/>
    <mergeCell ref="F253:M253"/>
    <mergeCell ref="F288:M288"/>
    <mergeCell ref="F352:M352"/>
    <mergeCell ref="F381:M381"/>
    <mergeCell ref="F399:M399"/>
    <mergeCell ref="F549:M549"/>
    <mergeCell ref="F371:M371"/>
    <mergeCell ref="F348:M348"/>
    <mergeCell ref="F481:M481"/>
    <mergeCell ref="F476:M476"/>
    <mergeCell ref="F291:M291"/>
    <mergeCell ref="F290:M290"/>
    <mergeCell ref="F499:M499"/>
    <mergeCell ref="F500:M500"/>
    <mergeCell ref="F144:M144"/>
    <mergeCell ref="F24:M24"/>
    <mergeCell ref="F34:M34"/>
    <mergeCell ref="F88:M88"/>
    <mergeCell ref="F116:M116"/>
    <mergeCell ref="F143:M143"/>
    <mergeCell ref="F49:M49"/>
    <mergeCell ref="F50:M50"/>
    <mergeCell ref="F51:M51"/>
    <mergeCell ref="H1:M1"/>
    <mergeCell ref="H2:M2"/>
    <mergeCell ref="P107:V115"/>
    <mergeCell ref="F108:M108"/>
    <mergeCell ref="F109:M109"/>
    <mergeCell ref="F113:M113"/>
    <mergeCell ref="F114:M114"/>
    <mergeCell ref="F115:M115"/>
    <mergeCell ref="F8:M8"/>
    <mergeCell ref="F9:M9"/>
    <mergeCell ref="F21:M21"/>
    <mergeCell ref="P88:V103"/>
  </mergeCells>
  <phoneticPr fontId="0" type="noConversion"/>
  <hyperlinks>
    <hyperlink ref="F118" location="'Notes 2 to 23'!A434" display="Contributions" xr:uid="{00000000-0004-0000-0D00-000000000000}"/>
    <hyperlink ref="F85" location="'Notes 2 to 23'!A425" display="Total non-recurrent" xr:uid="{00000000-0004-0000-0D00-000001000000}"/>
    <hyperlink ref="P57" r:id="rId2" xr:uid="{00000000-0004-0000-0D00-000002000000}"/>
  </hyperlinks>
  <printOptions horizontalCentered="1"/>
  <pageMargins left="0.47244094488188981" right="0.47244094488188981" top="0.78740157480314965" bottom="0.39370078740157483" header="0.51181102362204722" footer="0.23622047244094491"/>
  <pageSetup paperSize="9" scale="75" orientation="portrait" r:id="rId3"/>
  <headerFooter alignWithMargins="0">
    <oddFooter>&amp;C&amp;P</oddFooter>
  </headerFooter>
  <rowBreaks count="11" manualBreakCount="11">
    <brk id="52" max="16383" man="1"/>
    <brk id="210" max="16383" man="1"/>
    <brk id="254" max="16383" man="1"/>
    <brk id="353" max="16383" man="1"/>
    <brk id="408" max="16383" man="1"/>
    <brk id="408" max="16383" man="1"/>
    <brk id="505" max="16383" man="1"/>
    <brk id="550" max="16383" man="1"/>
    <brk id="577" max="12" man="1"/>
    <brk id="647" max="16383" man="1"/>
    <brk id="684" max="16383" man="1"/>
  </rowBreaks>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sheetPr>
  <dimension ref="A1:FR1127"/>
  <sheetViews>
    <sheetView showGridLines="0" view="pageBreakPreview" zoomScaleNormal="85"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9.75" style="1" bestFit="1" customWidth="1"/>
    <col min="2" max="2" width="6" style="2" customWidth="1"/>
    <col min="3" max="3" width="0.625" style="1" customWidth="1"/>
    <col min="4" max="4" width="2" style="1" customWidth="1"/>
    <col min="5" max="5" width="4.375" style="315" bestFit="1" customWidth="1"/>
    <col min="6" max="6" width="3.5" style="1231" bestFit="1" customWidth="1"/>
    <col min="7" max="7" width="25.75" style="1231" customWidth="1"/>
    <col min="8" max="8" width="38" style="1" customWidth="1"/>
    <col min="9" max="9" width="12" style="1" customWidth="1"/>
    <col min="10" max="10" width="1.25" style="12" customWidth="1"/>
    <col min="11" max="11" width="12" style="1" customWidth="1"/>
    <col min="12" max="12" width="2.625" style="1" customWidth="1"/>
    <col min="13" max="13" width="8.5" style="1" customWidth="1"/>
    <col min="14" max="14" width="9.125" style="1" bestFit="1" customWidth="1"/>
    <col min="15" max="16384" width="9" style="1"/>
  </cols>
  <sheetData>
    <row r="1" spans="1:14" ht="16.5" customHeight="1" x14ac:dyDescent="0.3">
      <c r="A1" s="239" t="s">
        <v>217</v>
      </c>
      <c r="B1" s="239"/>
      <c r="D1" s="69" t="str">
        <f>IF('Merge Details_Printing instr'!$B$11="Insert details here",'Merge Details_Printing instr'!$A$11,'Merge Details_Printing instr'!$B$11)</f>
        <v>Council Name</v>
      </c>
      <c r="H1" s="2075" t="s">
        <v>315</v>
      </c>
      <c r="I1" s="2075"/>
      <c r="J1" s="303"/>
      <c r="K1" s="303"/>
    </row>
    <row r="2" spans="1:14" s="43" customFormat="1" ht="16.5" customHeight="1" x14ac:dyDescent="0.3">
      <c r="A2" s="239" t="s">
        <v>719</v>
      </c>
      <c r="B2" s="239" t="s">
        <v>218</v>
      </c>
      <c r="C2" s="44"/>
      <c r="D2" s="141" t="str">
        <f>+'Merge Details_Printing instr'!A12</f>
        <v>2022-2023 Financial Report</v>
      </c>
      <c r="E2" s="316"/>
      <c r="F2" s="1232"/>
      <c r="G2" s="1232"/>
      <c r="H2" s="2076" t="str">
        <f>'Merge Details_Printing instr'!$A$14</f>
        <v>For the Year Ended 30 June 2023</v>
      </c>
      <c r="I2" s="2076"/>
      <c r="J2" s="2076"/>
      <c r="K2" s="305"/>
    </row>
    <row r="3" spans="1:14" s="43" customFormat="1" ht="12.75" customHeight="1" x14ac:dyDescent="0.25">
      <c r="A3" s="142"/>
      <c r="B3" s="225"/>
      <c r="E3" s="317"/>
      <c r="F3" s="1233"/>
      <c r="G3" s="1233"/>
      <c r="H3" s="45"/>
      <c r="I3" s="34"/>
      <c r="J3" s="34"/>
      <c r="K3" s="34"/>
    </row>
    <row r="4" spans="1:14" ht="16.5" customHeight="1" x14ac:dyDescent="0.3">
      <c r="A4" s="483"/>
      <c r="B4" s="483"/>
      <c r="C4" s="492"/>
      <c r="E4" s="1707" t="s">
        <v>298</v>
      </c>
      <c r="F4" s="1707">
        <v>6</v>
      </c>
      <c r="G4" s="94" t="s">
        <v>161</v>
      </c>
      <c r="H4" s="208"/>
      <c r="I4" s="492"/>
      <c r="J4" s="492"/>
      <c r="K4" s="253"/>
      <c r="L4" s="253"/>
      <c r="M4" s="253"/>
    </row>
    <row r="5" spans="1:14" ht="16.5" customHeight="1" x14ac:dyDescent="0.3">
      <c r="A5" s="484"/>
      <c r="B5" s="484"/>
      <c r="C5" s="3"/>
      <c r="E5" s="1707" t="s">
        <v>298</v>
      </c>
      <c r="F5" s="566">
        <v>6.1</v>
      </c>
      <c r="G5" s="1007" t="s">
        <v>1479</v>
      </c>
      <c r="I5" s="217">
        <f>'Merge Details_Printing instr'!A18</f>
        <v>2023</v>
      </c>
      <c r="J5" s="140"/>
      <c r="K5" s="217">
        <f>'Merge Details_Printing instr'!A19</f>
        <v>2022</v>
      </c>
      <c r="M5" s="1391"/>
    </row>
    <row r="6" spans="1:14" ht="16.5" customHeight="1" x14ac:dyDescent="0.3">
      <c r="A6" s="484"/>
      <c r="B6" s="484"/>
      <c r="C6" s="3"/>
      <c r="D6" s="4"/>
      <c r="E6" s="552"/>
      <c r="F6" s="111"/>
      <c r="G6" s="65"/>
      <c r="I6" s="210" t="s">
        <v>65</v>
      </c>
      <c r="J6" s="318"/>
      <c r="K6" s="210" t="s">
        <v>65</v>
      </c>
    </row>
    <row r="7" spans="1:14" ht="16.5" customHeight="1" x14ac:dyDescent="0.3">
      <c r="A7" s="484">
        <v>116</v>
      </c>
      <c r="B7" s="484" t="s">
        <v>236</v>
      </c>
      <c r="C7" s="3"/>
      <c r="D7" s="3"/>
      <c r="E7" s="552"/>
      <c r="F7" s="111"/>
      <c r="G7" s="1228" t="s">
        <v>606</v>
      </c>
      <c r="I7" s="139"/>
      <c r="J7" s="139"/>
      <c r="K7" s="139"/>
    </row>
    <row r="8" spans="1:14" ht="16.5" customHeight="1" x14ac:dyDescent="0.3">
      <c r="A8" s="484"/>
      <c r="B8" s="484"/>
      <c r="C8" s="3"/>
      <c r="D8" s="3"/>
      <c r="E8" s="552"/>
      <c r="F8" s="111"/>
      <c r="G8" s="1051" t="s">
        <v>466</v>
      </c>
      <c r="I8" s="241">
        <f>+I25+I35+I39+I53+I57+I61+I68+I112</f>
        <v>64819</v>
      </c>
      <c r="J8" s="241"/>
      <c r="K8" s="241">
        <f>+K25+K35+K39+K53+K57+K61+K68+K112</f>
        <v>62021</v>
      </c>
      <c r="L8" s="131"/>
      <c r="M8" s="140"/>
      <c r="N8" s="131"/>
    </row>
    <row r="9" spans="1:14" ht="16.5" customHeight="1" x14ac:dyDescent="0.3">
      <c r="A9" s="484"/>
      <c r="B9" s="484"/>
      <c r="C9" s="3"/>
      <c r="D9" s="3"/>
      <c r="E9" s="552"/>
      <c r="F9" s="111"/>
      <c r="G9" s="1051" t="s">
        <v>400</v>
      </c>
      <c r="I9" s="241">
        <f>I26+I36+I40+I54+I58+I69+I62</f>
        <v>-26943</v>
      </c>
      <c r="J9" s="241"/>
      <c r="K9" s="241">
        <f>K26+K36+K40+K54+K58+K69+K62</f>
        <v>-23636</v>
      </c>
      <c r="L9" s="131"/>
      <c r="M9" s="1391"/>
      <c r="N9" s="131"/>
    </row>
    <row r="10" spans="1:14" ht="16.5" customHeight="1" x14ac:dyDescent="0.3">
      <c r="A10" s="484"/>
      <c r="B10" s="484"/>
      <c r="C10" s="3"/>
      <c r="D10" s="3"/>
      <c r="E10" s="552"/>
      <c r="F10" s="111"/>
      <c r="G10" s="65"/>
      <c r="I10" s="1046">
        <f>SUM(I8:I9)</f>
        <v>37876</v>
      </c>
      <c r="J10" s="393"/>
      <c r="K10" s="1046">
        <f>SUM(K8:K9)</f>
        <v>38385</v>
      </c>
      <c r="L10" s="131"/>
      <c r="M10" s="1391"/>
      <c r="N10" s="131"/>
    </row>
    <row r="11" spans="1:14" ht="16.5" customHeight="1" x14ac:dyDescent="0.3">
      <c r="A11" s="484"/>
      <c r="B11" s="484"/>
      <c r="C11" s="3"/>
      <c r="D11" s="3"/>
      <c r="E11" s="552"/>
      <c r="F11" s="111"/>
      <c r="G11" s="65"/>
      <c r="I11" s="1029"/>
      <c r="J11" s="241"/>
      <c r="K11" s="1029"/>
      <c r="L11" s="131"/>
      <c r="M11" s="131"/>
      <c r="N11" s="131"/>
    </row>
    <row r="12" spans="1:14" ht="16.5" customHeight="1" x14ac:dyDescent="0.3">
      <c r="A12" s="484"/>
      <c r="B12" s="484"/>
      <c r="C12" s="3"/>
      <c r="D12" s="3"/>
      <c r="E12" s="552"/>
      <c r="F12" s="111"/>
      <c r="G12" s="65" t="s">
        <v>776</v>
      </c>
      <c r="I12" s="1029">
        <f>I19+I22+I31+I43+I72+I81+I85+I89+I94+I98+I102</f>
        <v>650742</v>
      </c>
      <c r="J12" s="1029"/>
      <c r="K12" s="1029">
        <f>K19+K22+K31+K43+K72+K81+K85+K89+K94+K98+K102</f>
        <v>625100</v>
      </c>
      <c r="L12" s="131"/>
      <c r="M12" s="131"/>
      <c r="N12" s="131"/>
    </row>
    <row r="13" spans="1:14" ht="16.5" customHeight="1" x14ac:dyDescent="0.3">
      <c r="A13" s="484"/>
      <c r="B13" s="484"/>
      <c r="C13" s="3"/>
      <c r="D13" s="3"/>
      <c r="E13" s="552"/>
      <c r="F13" s="111"/>
      <c r="G13" s="65" t="s">
        <v>400</v>
      </c>
      <c r="I13" s="1029">
        <f>I32+I44+I73+I82+I86+I90+I95+I99+I103</f>
        <v>-177937</v>
      </c>
      <c r="J13" s="1029"/>
      <c r="K13" s="1029">
        <f>K32+K44+K73+K82+K86+K90+K95+K99+K103</f>
        <v>-164053</v>
      </c>
      <c r="L13" s="131"/>
      <c r="M13" s="1391"/>
      <c r="N13" s="131"/>
    </row>
    <row r="14" spans="1:14" ht="16.5" customHeight="1" x14ac:dyDescent="0.3">
      <c r="A14" s="484"/>
      <c r="B14" s="484"/>
      <c r="C14" s="3"/>
      <c r="D14" s="3"/>
      <c r="E14" s="552"/>
      <c r="F14" s="111"/>
      <c r="G14" s="65"/>
      <c r="I14" s="1046">
        <f>SUM(I12:I13)</f>
        <v>472805</v>
      </c>
      <c r="J14" s="393"/>
      <c r="K14" s="1046">
        <f>SUM(K12:K13)</f>
        <v>461047</v>
      </c>
      <c r="L14" s="131"/>
      <c r="M14" s="1391"/>
      <c r="N14" s="131"/>
    </row>
    <row r="15" spans="1:14" ht="16.5" customHeight="1" x14ac:dyDescent="0.3">
      <c r="A15" s="484"/>
      <c r="B15" s="484"/>
      <c r="C15" s="3"/>
      <c r="D15" s="3"/>
      <c r="E15" s="552"/>
      <c r="F15" s="111"/>
      <c r="G15" s="1007" t="s">
        <v>108</v>
      </c>
      <c r="I15" s="1046">
        <f>+I10+I14</f>
        <v>510681</v>
      </c>
      <c r="J15" s="393"/>
      <c r="K15" s="1046">
        <f>+K10+K14</f>
        <v>499432</v>
      </c>
      <c r="L15" s="131"/>
      <c r="M15" s="131"/>
      <c r="N15" s="131"/>
    </row>
    <row r="16" spans="1:14" ht="16.5" customHeight="1" x14ac:dyDescent="0.3">
      <c r="A16" s="484"/>
      <c r="B16" s="484"/>
      <c r="C16" s="3"/>
      <c r="D16" s="3"/>
      <c r="E16" s="552"/>
      <c r="F16" s="111"/>
      <c r="G16" s="65"/>
      <c r="I16" s="19"/>
      <c r="J16" s="19"/>
      <c r="K16" s="19"/>
      <c r="L16" s="319"/>
      <c r="M16" s="556"/>
      <c r="N16" s="131"/>
    </row>
    <row r="17" spans="1:174" ht="16.5" customHeight="1" x14ac:dyDescent="0.3">
      <c r="A17" s="484"/>
      <c r="B17" s="484"/>
      <c r="C17" s="3"/>
      <c r="G17" s="1228" t="s">
        <v>471</v>
      </c>
      <c r="I17" s="19"/>
      <c r="J17" s="19"/>
      <c r="K17" s="19"/>
      <c r="L17" s="319"/>
      <c r="M17" s="556"/>
    </row>
    <row r="18" spans="1:174" ht="16.5" customHeight="1" x14ac:dyDescent="0.3">
      <c r="A18" s="484">
        <v>116</v>
      </c>
      <c r="B18" s="484" t="s">
        <v>236</v>
      </c>
      <c r="C18" s="3"/>
      <c r="D18" s="3"/>
      <c r="E18" s="552"/>
      <c r="F18" s="111"/>
      <c r="G18" s="1007" t="s">
        <v>97</v>
      </c>
      <c r="I18" s="26"/>
      <c r="J18" s="1029"/>
      <c r="K18" s="26"/>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row>
    <row r="19" spans="1:174" ht="16.5" customHeight="1" x14ac:dyDescent="0.3">
      <c r="A19" s="484"/>
      <c r="B19" s="484"/>
      <c r="C19" s="3"/>
      <c r="D19" s="3"/>
      <c r="E19" s="552"/>
      <c r="F19" s="111"/>
      <c r="G19" s="65" t="s">
        <v>777</v>
      </c>
      <c r="I19" s="241">
        <f>134337+35022</f>
        <v>169359</v>
      </c>
      <c r="J19" s="241"/>
      <c r="K19" s="241">
        <v>165810</v>
      </c>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row>
    <row r="20" spans="1:174" ht="16.5" customHeight="1" x14ac:dyDescent="0.3">
      <c r="A20" s="484"/>
      <c r="B20" s="484"/>
      <c r="C20" s="3"/>
      <c r="D20" s="3"/>
      <c r="E20" s="552"/>
      <c r="F20" s="111"/>
      <c r="G20" s="65"/>
      <c r="I20" s="1046">
        <f>SUM(I19:I19)</f>
        <v>169359</v>
      </c>
      <c r="J20" s="19"/>
      <c r="K20" s="1046">
        <f>SUM(K19:K19)</f>
        <v>165810</v>
      </c>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row>
    <row r="21" spans="1:174" ht="16.5" customHeight="1" x14ac:dyDescent="0.3">
      <c r="A21" s="484"/>
      <c r="B21" s="484"/>
      <c r="C21" s="3"/>
      <c r="D21" s="3"/>
      <c r="E21" s="552"/>
      <c r="F21" s="111"/>
      <c r="G21" s="1007" t="s">
        <v>190</v>
      </c>
      <c r="I21" s="1029"/>
      <c r="J21" s="1029"/>
      <c r="K21" s="1029"/>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row>
    <row r="22" spans="1:174" ht="16.5" customHeight="1" x14ac:dyDescent="0.3">
      <c r="A22" s="484"/>
      <c r="B22" s="484"/>
      <c r="C22" s="3"/>
      <c r="D22" s="3"/>
      <c r="E22" s="552"/>
      <c r="F22" s="111"/>
      <c r="G22" s="65" t="s">
        <v>777</v>
      </c>
      <c r="I22" s="1029">
        <v>91</v>
      </c>
      <c r="J22" s="1029"/>
      <c r="K22" s="1029">
        <v>37</v>
      </c>
      <c r="L22" s="69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row>
    <row r="23" spans="1:174" ht="16.5" customHeight="1" x14ac:dyDescent="0.3">
      <c r="A23" s="484"/>
      <c r="B23" s="484"/>
      <c r="C23" s="3"/>
      <c r="D23" s="3"/>
      <c r="E23" s="552"/>
      <c r="F23" s="111"/>
      <c r="G23" s="65"/>
      <c r="I23" s="1046">
        <f>SUM(I22:I22)</f>
        <v>91</v>
      </c>
      <c r="J23" s="19"/>
      <c r="K23" s="1046">
        <f>SUM(K22:K22)</f>
        <v>37</v>
      </c>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row>
    <row r="24" spans="1:174" ht="16.5" customHeight="1" x14ac:dyDescent="0.3">
      <c r="A24" s="484"/>
      <c r="B24" s="484"/>
      <c r="C24" s="3"/>
      <c r="D24" s="3"/>
      <c r="E24" s="552"/>
      <c r="F24" s="111"/>
      <c r="G24" s="1007" t="s">
        <v>210</v>
      </c>
      <c r="I24" s="1029"/>
      <c r="J24" s="1029"/>
      <c r="K24" s="102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row>
    <row r="25" spans="1:174" ht="16.5" customHeight="1" x14ac:dyDescent="0.3">
      <c r="A25" s="484"/>
      <c r="B25" s="484"/>
      <c r="C25" s="3"/>
      <c r="D25" s="3"/>
      <c r="E25" s="552"/>
      <c r="F25" s="111"/>
      <c r="G25" s="65" t="s">
        <v>466</v>
      </c>
      <c r="I25" s="1029">
        <f>29824-8000-91</f>
        <v>21733</v>
      </c>
      <c r="J25" s="1029"/>
      <c r="K25" s="1029">
        <f>25972-10000-37</f>
        <v>15935</v>
      </c>
      <c r="N25" s="12"/>
      <c r="O25" s="12"/>
      <c r="P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row>
    <row r="26" spans="1:174" ht="16.5" customHeight="1" x14ac:dyDescent="0.3">
      <c r="A26" s="484"/>
      <c r="B26" s="484"/>
      <c r="C26" s="3"/>
      <c r="D26" s="3"/>
      <c r="E26" s="552"/>
      <c r="F26" s="111"/>
      <c r="G26" s="65" t="s">
        <v>400</v>
      </c>
      <c r="I26" s="1029">
        <v>-8701</v>
      </c>
      <c r="J26" s="1029"/>
      <c r="K26" s="1029">
        <v>-8405</v>
      </c>
      <c r="M26" s="1391"/>
      <c r="N26" s="12"/>
      <c r="O26" s="12"/>
      <c r="P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row>
    <row r="27" spans="1:174" ht="16.5" customHeight="1" x14ac:dyDescent="0.3">
      <c r="A27" s="484"/>
      <c r="B27" s="484"/>
      <c r="C27" s="3"/>
      <c r="D27" s="3"/>
      <c r="E27" s="552"/>
      <c r="F27" s="111"/>
      <c r="G27" s="65"/>
      <c r="I27" s="1046">
        <f>SUM(I25:I26)</f>
        <v>13032</v>
      </c>
      <c r="J27" s="19"/>
      <c r="K27" s="1046">
        <f>SUM(K25:K26)</f>
        <v>7530</v>
      </c>
      <c r="M27" s="1391"/>
      <c r="N27" s="12"/>
      <c r="O27" s="12"/>
      <c r="P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row>
    <row r="28" spans="1:174" ht="16.5" customHeight="1" x14ac:dyDescent="0.3">
      <c r="A28" s="484"/>
      <c r="B28" s="484"/>
      <c r="C28" s="3"/>
      <c r="D28" s="3"/>
      <c r="G28" s="1228" t="s">
        <v>73</v>
      </c>
      <c r="I28" s="1046">
        <f>+I20+I23+I27</f>
        <v>182482</v>
      </c>
      <c r="J28" s="19"/>
      <c r="K28" s="1046">
        <f>+K20+K23+K27</f>
        <v>173377</v>
      </c>
      <c r="N28" s="12"/>
      <c r="O28" s="12"/>
      <c r="P28" s="131"/>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row>
    <row r="29" spans="1:174" x14ac:dyDescent="0.3">
      <c r="A29" s="485"/>
      <c r="B29" s="485"/>
      <c r="G29" s="65"/>
      <c r="I29" s="1029"/>
      <c r="J29" s="1029"/>
      <c r="K29" s="1029"/>
      <c r="N29" s="12"/>
      <c r="O29" s="131"/>
      <c r="P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row>
    <row r="30" spans="1:174" ht="16.5" customHeight="1" x14ac:dyDescent="0.3">
      <c r="A30" s="484">
        <v>116</v>
      </c>
      <c r="B30" s="484" t="s">
        <v>236</v>
      </c>
      <c r="G30" s="1007" t="s">
        <v>156</v>
      </c>
      <c r="I30" s="241"/>
      <c r="J30" s="241"/>
      <c r="K30" s="241"/>
      <c r="N30" s="12"/>
      <c r="O30" s="12"/>
      <c r="P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row>
    <row r="31" spans="1:174" ht="16.5" customHeight="1" x14ac:dyDescent="0.3">
      <c r="A31" s="485"/>
      <c r="B31" s="485"/>
      <c r="G31" s="65" t="s">
        <v>776</v>
      </c>
      <c r="I31" s="1029">
        <v>134251</v>
      </c>
      <c r="J31" s="1029"/>
      <c r="K31" s="26">
        <f>115644+7401</f>
        <v>123045</v>
      </c>
      <c r="N31" s="12"/>
      <c r="O31" s="131"/>
      <c r="P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row>
    <row r="32" spans="1:174" ht="16.5" customHeight="1" x14ac:dyDescent="0.3">
      <c r="A32" s="485"/>
      <c r="B32" s="485"/>
      <c r="G32" s="65" t="s">
        <v>400</v>
      </c>
      <c r="I32" s="1029">
        <v>-52197</v>
      </c>
      <c r="J32" s="1029"/>
      <c r="K32" s="1029">
        <v>-49125</v>
      </c>
      <c r="M32" s="1391"/>
      <c r="N32" s="12"/>
      <c r="O32" s="131"/>
      <c r="P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row>
    <row r="33" spans="1:174" ht="16.5" customHeight="1" x14ac:dyDescent="0.3">
      <c r="A33" s="485"/>
      <c r="B33" s="485"/>
      <c r="G33" s="65"/>
      <c r="I33" s="1046">
        <f>SUM(I31:I32)</f>
        <v>82054</v>
      </c>
      <c r="J33" s="19"/>
      <c r="K33" s="1046">
        <f>SUM(K31:K32)</f>
        <v>73920</v>
      </c>
      <c r="M33" s="1391"/>
      <c r="N33" s="12"/>
      <c r="O33" s="131"/>
      <c r="P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row>
    <row r="34" spans="1:174" ht="16.5" customHeight="1" x14ac:dyDescent="0.3">
      <c r="A34" s="484">
        <v>116</v>
      </c>
      <c r="B34" s="484" t="s">
        <v>236</v>
      </c>
      <c r="G34" s="1007" t="s">
        <v>553</v>
      </c>
      <c r="I34" s="241"/>
      <c r="J34" s="244"/>
      <c r="K34" s="241"/>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row>
    <row r="35" spans="1:174" ht="16.5" customHeight="1" x14ac:dyDescent="0.3">
      <c r="A35" s="485"/>
      <c r="B35" s="485"/>
      <c r="G35" s="65" t="s">
        <v>466</v>
      </c>
      <c r="I35" s="26">
        <v>6155</v>
      </c>
      <c r="J35" s="1029"/>
      <c r="K35" s="26">
        <v>5800</v>
      </c>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row>
    <row r="36" spans="1:174" ht="16.5" customHeight="1" x14ac:dyDescent="0.3">
      <c r="A36" s="485"/>
      <c r="B36" s="485"/>
      <c r="G36" s="65" t="s">
        <v>400</v>
      </c>
      <c r="I36" s="1029">
        <v>-1036</v>
      </c>
      <c r="J36" s="1029"/>
      <c r="K36" s="1029">
        <v>-841</v>
      </c>
      <c r="M36" s="1391"/>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row>
    <row r="37" spans="1:174" ht="16.5" customHeight="1" x14ac:dyDescent="0.3">
      <c r="A37" s="485"/>
      <c r="B37" s="485"/>
      <c r="G37" s="65"/>
      <c r="I37" s="1046">
        <f>SUM(I35:I36)</f>
        <v>5119</v>
      </c>
      <c r="J37" s="19"/>
      <c r="K37" s="1046">
        <f>SUM(K35:K36)</f>
        <v>4959</v>
      </c>
      <c r="M37" s="1391"/>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row>
    <row r="38" spans="1:174" x14ac:dyDescent="0.3">
      <c r="A38" s="484">
        <v>116</v>
      </c>
      <c r="B38" s="484" t="s">
        <v>236</v>
      </c>
      <c r="C38" s="3"/>
      <c r="D38" s="3"/>
      <c r="E38" s="552"/>
      <c r="F38" s="111"/>
      <c r="G38" s="1007" t="s">
        <v>267</v>
      </c>
      <c r="I38" s="320"/>
      <c r="J38" s="320"/>
      <c r="K38" s="320"/>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row>
    <row r="39" spans="1:174" x14ac:dyDescent="0.3">
      <c r="A39" s="484"/>
      <c r="B39" s="484"/>
      <c r="C39" s="3"/>
      <c r="D39" s="3"/>
      <c r="E39" s="552"/>
      <c r="F39" s="111"/>
      <c r="G39" s="65" t="s">
        <v>466</v>
      </c>
      <c r="I39" s="241">
        <v>0</v>
      </c>
      <c r="J39" s="241"/>
      <c r="K39" s="241">
        <v>0</v>
      </c>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row>
    <row r="40" spans="1:174" ht="16.5" customHeight="1" x14ac:dyDescent="0.3">
      <c r="A40" s="484"/>
      <c r="B40" s="484"/>
      <c r="C40" s="3"/>
      <c r="D40" s="3"/>
      <c r="E40" s="552"/>
      <c r="F40" s="111"/>
      <c r="G40" s="65" t="s">
        <v>305</v>
      </c>
      <c r="I40" s="258">
        <v>0</v>
      </c>
      <c r="J40" s="241"/>
      <c r="K40" s="258">
        <v>0</v>
      </c>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row>
    <row r="41" spans="1:174" ht="16.5" customHeight="1" x14ac:dyDescent="0.3">
      <c r="A41" s="484"/>
      <c r="B41" s="484"/>
      <c r="C41" s="3"/>
      <c r="D41" s="3"/>
      <c r="E41" s="552"/>
      <c r="F41" s="111"/>
      <c r="G41" s="1229"/>
      <c r="I41" s="1046">
        <f>SUM(I39:I40)</f>
        <v>0</v>
      </c>
      <c r="J41" s="394"/>
      <c r="K41" s="1046">
        <f>SUM(K39:K40)</f>
        <v>0</v>
      </c>
      <c r="M41" s="1391"/>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row>
    <row r="42" spans="1:174" ht="16.5" customHeight="1" x14ac:dyDescent="0.3">
      <c r="A42" s="484">
        <v>116</v>
      </c>
      <c r="B42" s="484" t="s">
        <v>236</v>
      </c>
      <c r="C42" s="3"/>
      <c r="D42" s="3"/>
      <c r="E42" s="552"/>
      <c r="F42" s="111"/>
      <c r="G42" s="1007" t="s">
        <v>472</v>
      </c>
      <c r="J42" s="1"/>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row>
    <row r="43" spans="1:174" ht="16.5" customHeight="1" x14ac:dyDescent="0.3">
      <c r="A43" s="236"/>
      <c r="B43" s="236"/>
      <c r="C43" s="3"/>
      <c r="D43" s="3"/>
      <c r="E43" s="552"/>
      <c r="F43" s="111"/>
      <c r="G43" s="65" t="s">
        <v>776</v>
      </c>
      <c r="I43" s="1029">
        <v>1074</v>
      </c>
      <c r="J43" s="244"/>
      <c r="K43" s="1029">
        <v>1020</v>
      </c>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row>
    <row r="44" spans="1:174" ht="16.5" customHeight="1" x14ac:dyDescent="0.3">
      <c r="A44" s="236"/>
      <c r="B44" s="236"/>
      <c r="C44" s="3"/>
      <c r="D44" s="3"/>
      <c r="E44" s="552"/>
      <c r="F44" s="111"/>
      <c r="G44" s="65" t="s">
        <v>400</v>
      </c>
      <c r="I44" s="258">
        <v>-636</v>
      </c>
      <c r="J44" s="241"/>
      <c r="K44" s="258">
        <v>-495</v>
      </c>
      <c r="M44" s="1391"/>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row>
    <row r="45" spans="1:174" ht="16.5" customHeight="1" x14ac:dyDescent="0.3">
      <c r="A45" s="236"/>
      <c r="B45" s="236"/>
      <c r="C45" s="3"/>
      <c r="D45" s="3"/>
      <c r="E45" s="552"/>
      <c r="F45" s="111"/>
      <c r="G45" s="65"/>
      <c r="I45" s="1046">
        <f>SUM(I43:I44)</f>
        <v>438</v>
      </c>
      <c r="J45" s="393"/>
      <c r="K45" s="1046">
        <f>SUM(K43:K44)</f>
        <v>525</v>
      </c>
      <c r="M45" s="1391"/>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row>
    <row r="46" spans="1:174" ht="16.5" customHeight="1" x14ac:dyDescent="0.3">
      <c r="A46" s="236"/>
      <c r="B46" s="236"/>
      <c r="G46" s="1228" t="s">
        <v>567</v>
      </c>
      <c r="I46" s="1046">
        <f>+I33+I37+I41+I45</f>
        <v>87611</v>
      </c>
      <c r="J46" s="19"/>
      <c r="K46" s="1046">
        <f>+K33+K37+K41+K45</f>
        <v>79404</v>
      </c>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row>
    <row r="47" spans="1:174" ht="16.5" customHeight="1" x14ac:dyDescent="0.3">
      <c r="A47" s="236"/>
      <c r="B47" s="236"/>
      <c r="G47" s="1229"/>
      <c r="I47" s="1029"/>
      <c r="J47" s="1029"/>
      <c r="K47" s="1029"/>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row>
    <row r="48" spans="1:174" ht="16.5" customHeight="1" x14ac:dyDescent="0.3">
      <c r="A48" s="236"/>
      <c r="B48" s="236"/>
      <c r="C48" s="3"/>
      <c r="G48" s="1228" t="s">
        <v>474</v>
      </c>
      <c r="I48" s="1046">
        <f>+I46+I28</f>
        <v>270093</v>
      </c>
      <c r="J48" s="19"/>
      <c r="K48" s="1046">
        <f>+K46+K28</f>
        <v>252781</v>
      </c>
      <c r="N48" s="220"/>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row>
    <row r="49" spans="1:174" ht="20.25" customHeight="1" x14ac:dyDescent="0.3">
      <c r="A49" s="236"/>
      <c r="B49" s="236"/>
      <c r="C49" s="3"/>
      <c r="D49" s="69"/>
      <c r="E49" s="552"/>
      <c r="F49" s="111"/>
      <c r="G49" s="1228"/>
      <c r="I49" s="131"/>
      <c r="J49" s="131"/>
      <c r="K49" s="131"/>
      <c r="L49" s="69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row>
    <row r="50" spans="1:174" ht="16.5" customHeight="1" x14ac:dyDescent="0.3">
      <c r="A50" s="236">
        <v>116</v>
      </c>
      <c r="B50" s="236" t="s">
        <v>236</v>
      </c>
      <c r="C50" s="3"/>
      <c r="E50" s="226"/>
      <c r="F50" s="1234"/>
      <c r="G50" s="1228" t="s">
        <v>128</v>
      </c>
      <c r="J50" s="1"/>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row>
    <row r="51" spans="1:174" ht="16.5" customHeight="1" x14ac:dyDescent="0.3">
      <c r="A51" s="236"/>
      <c r="B51" s="236"/>
      <c r="C51" s="3"/>
      <c r="D51" s="3"/>
      <c r="E51" s="552"/>
      <c r="F51" s="111"/>
      <c r="G51" s="1229"/>
      <c r="J51" s="1"/>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row>
    <row r="52" spans="1:174" ht="16.5" customHeight="1" x14ac:dyDescent="0.3">
      <c r="A52" s="236"/>
      <c r="B52" s="236"/>
      <c r="C52" s="3"/>
      <c r="D52" s="3"/>
      <c r="E52" s="552"/>
      <c r="F52" s="111"/>
      <c r="G52" s="1007" t="s">
        <v>554</v>
      </c>
      <c r="I52" s="131"/>
      <c r="J52" s="139"/>
      <c r="K52" s="131"/>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row>
    <row r="53" spans="1:174" ht="16.5" customHeight="1" x14ac:dyDescent="0.3">
      <c r="A53" s="236"/>
      <c r="B53" s="236"/>
      <c r="C53" s="3"/>
      <c r="D53" s="3"/>
      <c r="E53" s="552"/>
      <c r="F53" s="111"/>
      <c r="G53" s="65" t="s">
        <v>466</v>
      </c>
      <c r="I53" s="1029">
        <f>14330+5221</f>
        <v>19551</v>
      </c>
      <c r="J53" s="241"/>
      <c r="K53" s="1029">
        <f>14322+5461</f>
        <v>19783</v>
      </c>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row>
    <row r="54" spans="1:174" ht="16.5" customHeight="1" x14ac:dyDescent="0.3">
      <c r="A54" s="236"/>
      <c r="B54" s="236"/>
      <c r="C54" s="3"/>
      <c r="D54" s="3"/>
      <c r="E54" s="552"/>
      <c r="F54" s="111"/>
      <c r="G54" s="65" t="s">
        <v>400</v>
      </c>
      <c r="I54" s="1029">
        <f>-9189-1718</f>
        <v>-10907</v>
      </c>
      <c r="J54" s="241"/>
      <c r="K54" s="1029">
        <f>-8000-1108</f>
        <v>-9108</v>
      </c>
      <c r="M54" s="1391"/>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row>
    <row r="55" spans="1:174" ht="16.5" customHeight="1" x14ac:dyDescent="0.3">
      <c r="A55" s="236"/>
      <c r="B55" s="236"/>
      <c r="C55" s="3"/>
      <c r="D55" s="3"/>
      <c r="E55" s="552"/>
      <c r="F55" s="111"/>
      <c r="G55" s="65"/>
      <c r="I55" s="1046">
        <f>SUM(I53:I54)</f>
        <v>8644</v>
      </c>
      <c r="J55" s="393"/>
      <c r="K55" s="1046">
        <f>SUM(K53:K54)</f>
        <v>10675</v>
      </c>
      <c r="M55" s="1391"/>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row>
    <row r="56" spans="1:174" ht="16.5" customHeight="1" x14ac:dyDescent="0.3">
      <c r="A56" s="289"/>
      <c r="B56" s="289"/>
      <c r="G56" s="1007" t="s">
        <v>556</v>
      </c>
      <c r="I56" s="244"/>
      <c r="J56" s="241"/>
      <c r="K56" s="244"/>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row>
    <row r="57" spans="1:174" ht="16.5" customHeight="1" x14ac:dyDescent="0.3">
      <c r="A57" s="289"/>
      <c r="B57" s="289"/>
      <c r="G57" s="65" t="s">
        <v>466</v>
      </c>
      <c r="I57" s="1029">
        <v>8083</v>
      </c>
      <c r="J57" s="241"/>
      <c r="K57" s="1029">
        <v>9542</v>
      </c>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row>
    <row r="58" spans="1:174" ht="16.5" customHeight="1" x14ac:dyDescent="0.3">
      <c r="A58" s="289"/>
      <c r="B58" s="289"/>
      <c r="G58" s="65" t="s">
        <v>400</v>
      </c>
      <c r="I58" s="1029">
        <v>-5111</v>
      </c>
      <c r="J58" s="241"/>
      <c r="K58" s="1029">
        <v>-4399</v>
      </c>
      <c r="M58" s="1391"/>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row>
    <row r="59" spans="1:174" ht="16.5" customHeight="1" x14ac:dyDescent="0.3">
      <c r="A59" s="289"/>
      <c r="B59" s="289"/>
      <c r="G59" s="65"/>
      <c r="I59" s="1046">
        <f>SUM(I57:I58)</f>
        <v>2972</v>
      </c>
      <c r="J59" s="393"/>
      <c r="K59" s="1046">
        <f>SUM(K57:K58)</f>
        <v>5143</v>
      </c>
      <c r="M59" s="1391"/>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row>
    <row r="60" spans="1:174" ht="16.5" customHeight="1" x14ac:dyDescent="0.3">
      <c r="A60" s="289"/>
      <c r="B60" s="289"/>
      <c r="E60" s="208"/>
      <c r="F60" s="1186"/>
      <c r="G60" s="1007" t="s">
        <v>555</v>
      </c>
      <c r="I60" s="241"/>
      <c r="J60" s="241"/>
      <c r="K60" s="241"/>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row>
    <row r="61" spans="1:174" ht="16.5" customHeight="1" x14ac:dyDescent="0.3">
      <c r="A61" s="289"/>
      <c r="B61" s="289"/>
      <c r="E61" s="208"/>
      <c r="F61" s="1186"/>
      <c r="G61" s="65" t="s">
        <v>466</v>
      </c>
      <c r="I61" s="26">
        <v>2357</v>
      </c>
      <c r="J61" s="1029"/>
      <c r="K61" s="26">
        <v>1987</v>
      </c>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row>
    <row r="62" spans="1:174" ht="16.5" customHeight="1" x14ac:dyDescent="0.3">
      <c r="A62" s="289"/>
      <c r="B62" s="289"/>
      <c r="E62" s="208"/>
      <c r="F62" s="1186"/>
      <c r="G62" s="65" t="s">
        <v>400</v>
      </c>
      <c r="I62" s="258">
        <v>-1188</v>
      </c>
      <c r="J62" s="1029"/>
      <c r="K62" s="258">
        <v>-883</v>
      </c>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row>
    <row r="63" spans="1:174" ht="16.5" customHeight="1" x14ac:dyDescent="0.3">
      <c r="A63" s="289"/>
      <c r="B63" s="289"/>
      <c r="E63" s="208"/>
      <c r="F63" s="1186"/>
      <c r="G63" s="65"/>
      <c r="I63" s="1046">
        <f>SUM(I61:I62)</f>
        <v>1169</v>
      </c>
      <c r="J63" s="393"/>
      <c r="K63" s="1046">
        <f>SUM(K61:K62)</f>
        <v>1104</v>
      </c>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row>
    <row r="64" spans="1:174" ht="16.5" customHeight="1" x14ac:dyDescent="0.3">
      <c r="A64" s="485"/>
      <c r="B64" s="485"/>
      <c r="E64" s="208"/>
      <c r="F64" s="1186"/>
      <c r="G64" s="65"/>
      <c r="I64" s="19"/>
      <c r="J64" s="393"/>
      <c r="K64" s="19"/>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row>
    <row r="65" spans="1:174" ht="16.5" customHeight="1" x14ac:dyDescent="0.3">
      <c r="A65" s="484"/>
      <c r="B65" s="484"/>
      <c r="C65" s="3"/>
      <c r="E65" s="553" t="str">
        <f>E5</f>
        <v>Note</v>
      </c>
      <c r="F65" s="566">
        <f>F5</f>
        <v>6.1</v>
      </c>
      <c r="G65" s="1007" t="s">
        <v>1648</v>
      </c>
      <c r="I65" s="217">
        <f>'Merge Details_Printing instr'!A18</f>
        <v>2023</v>
      </c>
      <c r="J65" s="140"/>
      <c r="K65" s="217">
        <f>'Merge Details_Printing instr'!A19</f>
        <v>2022</v>
      </c>
    </row>
    <row r="66" spans="1:174" ht="16.5" customHeight="1" x14ac:dyDescent="0.3">
      <c r="A66" s="484"/>
      <c r="B66" s="484"/>
      <c r="C66" s="3"/>
      <c r="D66" s="48"/>
      <c r="E66" s="552"/>
      <c r="F66" s="111"/>
      <c r="G66" s="1007"/>
      <c r="I66" s="210" t="s">
        <v>65</v>
      </c>
      <c r="J66" s="318"/>
      <c r="K66" s="210" t="s">
        <v>65</v>
      </c>
    </row>
    <row r="67" spans="1:174" ht="16.5" customHeight="1" x14ac:dyDescent="0.3">
      <c r="A67" s="236">
        <v>117</v>
      </c>
      <c r="B67" s="236" t="s">
        <v>227</v>
      </c>
      <c r="E67" s="208"/>
      <c r="F67" s="111"/>
      <c r="G67" s="1007" t="s">
        <v>1025</v>
      </c>
      <c r="I67" s="241"/>
      <c r="J67" s="241"/>
      <c r="K67" s="241"/>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row>
    <row r="68" spans="1:174" ht="16.5" customHeight="1" x14ac:dyDescent="0.3">
      <c r="A68" s="289"/>
      <c r="B68" s="289"/>
      <c r="E68" s="208"/>
      <c r="F68" s="111"/>
      <c r="G68" s="65" t="s">
        <v>466</v>
      </c>
      <c r="I68" s="241">
        <v>0</v>
      </c>
      <c r="J68" s="241"/>
      <c r="K68" s="241">
        <v>0</v>
      </c>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row>
    <row r="69" spans="1:174" ht="16.5" customHeight="1" x14ac:dyDescent="0.3">
      <c r="A69" s="289"/>
      <c r="B69" s="289"/>
      <c r="E69" s="208"/>
      <c r="F69" s="111"/>
      <c r="G69" s="65" t="s">
        <v>305</v>
      </c>
      <c r="I69" s="1029">
        <v>0</v>
      </c>
      <c r="J69" s="241"/>
      <c r="K69" s="1029">
        <v>0</v>
      </c>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row>
    <row r="70" spans="1:174" ht="16.5" customHeight="1" x14ac:dyDescent="0.3">
      <c r="A70" s="485"/>
      <c r="B70" s="485"/>
      <c r="E70" s="208"/>
      <c r="F70" s="111"/>
      <c r="G70" s="65"/>
      <c r="I70" s="1046">
        <f>SUM(I68:I69)</f>
        <v>0</v>
      </c>
      <c r="J70" s="393"/>
      <c r="K70" s="1046">
        <f>SUM(K68:K69)</f>
        <v>0</v>
      </c>
      <c r="M70" s="1391"/>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row>
    <row r="71" spans="1:174" ht="16.5" customHeight="1" x14ac:dyDescent="0.3">
      <c r="A71" s="289"/>
      <c r="B71" s="289"/>
      <c r="E71" s="208"/>
      <c r="F71" s="1186"/>
      <c r="G71" s="1007" t="s">
        <v>391</v>
      </c>
      <c r="I71" s="26"/>
      <c r="J71" s="244"/>
      <c r="K71" s="26"/>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row>
    <row r="72" spans="1:174" ht="16.5" customHeight="1" x14ac:dyDescent="0.3">
      <c r="A72" s="289"/>
      <c r="B72" s="289"/>
      <c r="E72" s="208"/>
      <c r="F72" s="1186"/>
      <c r="G72" s="65" t="s">
        <v>776</v>
      </c>
      <c r="I72" s="26">
        <v>73</v>
      </c>
      <c r="J72" s="1029"/>
      <c r="K72" s="26">
        <v>20</v>
      </c>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row>
    <row r="73" spans="1:174" ht="16.5" customHeight="1" x14ac:dyDescent="0.3">
      <c r="A73" s="289"/>
      <c r="B73" s="289"/>
      <c r="E73" s="208"/>
      <c r="F73" s="1186"/>
      <c r="G73" s="65" t="s">
        <v>400</v>
      </c>
      <c r="I73" s="1029">
        <v>-15</v>
      </c>
      <c r="J73" s="1029"/>
      <c r="K73" s="1029">
        <v>-4</v>
      </c>
      <c r="M73" s="1391"/>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row>
    <row r="74" spans="1:174" ht="16.5" customHeight="1" x14ac:dyDescent="0.3">
      <c r="A74" s="289"/>
      <c r="B74" s="289"/>
      <c r="E74" s="208"/>
      <c r="F74" s="1186"/>
      <c r="G74" s="65"/>
      <c r="I74" s="1046">
        <f>SUM(I72:I73)</f>
        <v>58</v>
      </c>
      <c r="J74" s="19"/>
      <c r="K74" s="1046">
        <f>SUM(K72:K73)</f>
        <v>16</v>
      </c>
      <c r="M74" s="1391"/>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row>
    <row r="75" spans="1:174" ht="16.5" customHeight="1" x14ac:dyDescent="0.3">
      <c r="A75" s="237"/>
      <c r="B75" s="321"/>
      <c r="C75" s="12"/>
      <c r="D75" s="42"/>
      <c r="E75" s="179"/>
      <c r="F75" s="1235"/>
      <c r="G75" s="1474"/>
      <c r="I75" s="1029"/>
      <c r="J75" s="1029"/>
      <c r="K75" s="1029"/>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row>
    <row r="76" spans="1:174" ht="16.5" customHeight="1" x14ac:dyDescent="0.3">
      <c r="A76" s="236"/>
      <c r="B76" s="321"/>
      <c r="C76" s="12"/>
      <c r="E76" s="179"/>
      <c r="F76" s="1235"/>
      <c r="G76" s="1228" t="s">
        <v>500</v>
      </c>
      <c r="I76" s="1046">
        <f>+I55+I59+I63+I70+I74</f>
        <v>12843</v>
      </c>
      <c r="J76" s="1046">
        <f>+J55+J59+J63+J70+J74</f>
        <v>0</v>
      </c>
      <c r="K76" s="1046">
        <f>+K55+K59+K63+K70+K74</f>
        <v>16938</v>
      </c>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row>
    <row r="77" spans="1:174" ht="16.5" customHeight="1" x14ac:dyDescent="0.3">
      <c r="A77" s="236"/>
      <c r="B77" s="321"/>
      <c r="C77" s="12"/>
      <c r="D77" s="69"/>
      <c r="E77" s="179"/>
      <c r="F77" s="1235"/>
      <c r="G77" s="1474"/>
      <c r="I77" s="131"/>
      <c r="J77" s="131"/>
      <c r="K77" s="131"/>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row>
    <row r="78" spans="1:174" ht="16.5" customHeight="1" x14ac:dyDescent="0.3">
      <c r="A78" s="295">
        <v>116</v>
      </c>
      <c r="B78" s="295" t="s">
        <v>236</v>
      </c>
      <c r="C78" s="22"/>
      <c r="E78" s="322"/>
      <c r="F78" s="1236"/>
      <c r="G78" s="1228" t="s">
        <v>99</v>
      </c>
      <c r="I78" s="210"/>
      <c r="J78" s="318"/>
      <c r="K78" s="210"/>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row>
    <row r="79" spans="1:174" ht="16.5" customHeight="1" x14ac:dyDescent="0.3">
      <c r="A79" s="295"/>
      <c r="B79" s="295"/>
      <c r="C79" s="22"/>
      <c r="E79" s="322"/>
      <c r="F79" s="1236"/>
      <c r="G79" s="1228"/>
      <c r="I79" s="210"/>
      <c r="J79" s="318"/>
      <c r="K79" s="210"/>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row>
    <row r="80" spans="1:174" ht="16.5" customHeight="1" x14ac:dyDescent="0.3">
      <c r="A80" s="237"/>
      <c r="B80" s="295"/>
      <c r="C80" s="22"/>
      <c r="D80" s="22"/>
      <c r="E80" s="179"/>
      <c r="F80" s="1235"/>
      <c r="G80" s="1007" t="s">
        <v>274</v>
      </c>
      <c r="I80" s="140"/>
      <c r="J80" s="139"/>
      <c r="K80" s="140"/>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row>
    <row r="81" spans="1:174" ht="16.5" customHeight="1" x14ac:dyDescent="0.3">
      <c r="A81" s="236"/>
      <c r="B81" s="236"/>
      <c r="C81" s="3"/>
      <c r="D81" s="3"/>
      <c r="E81" s="552"/>
      <c r="F81" s="111"/>
      <c r="G81" s="65" t="s">
        <v>776</v>
      </c>
      <c r="I81" s="1029">
        <f>245125+5693</f>
        <v>250818</v>
      </c>
      <c r="J81" s="1029"/>
      <c r="K81" s="1029">
        <v>245125</v>
      </c>
      <c r="M81" s="131"/>
      <c r="N81" s="131"/>
      <c r="O81" s="131"/>
      <c r="P81" s="131"/>
      <c r="Q81" s="131"/>
      <c r="R81" s="131"/>
      <c r="S81" s="131"/>
      <c r="T81" s="139"/>
      <c r="U81" s="131"/>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row>
    <row r="82" spans="1:174" ht="16.5" customHeight="1" x14ac:dyDescent="0.3">
      <c r="A82" s="236"/>
      <c r="B82" s="236"/>
      <c r="C82" s="3"/>
      <c r="D82" s="3"/>
      <c r="E82" s="552"/>
      <c r="F82" s="111"/>
      <c r="G82" s="65" t="s">
        <v>400</v>
      </c>
      <c r="I82" s="1029">
        <f>-84853-58</f>
        <v>-84911</v>
      </c>
      <c r="J82" s="1029"/>
      <c r="K82" s="1029">
        <v>-78011</v>
      </c>
      <c r="M82" s="1391"/>
      <c r="N82" s="131"/>
      <c r="O82" s="131"/>
      <c r="P82" s="131"/>
      <c r="Q82" s="131"/>
      <c r="R82" s="131"/>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row>
    <row r="83" spans="1:174" ht="16.5" customHeight="1" x14ac:dyDescent="0.3">
      <c r="A83" s="236"/>
      <c r="B83" s="236"/>
      <c r="C83" s="3"/>
      <c r="D83" s="3"/>
      <c r="E83" s="552"/>
      <c r="F83" s="111"/>
      <c r="G83" s="65"/>
      <c r="I83" s="1046">
        <f>SUM(I81:I82)</f>
        <v>165907</v>
      </c>
      <c r="J83" s="19"/>
      <c r="K83" s="1046">
        <f>SUM(K81:K82)</f>
        <v>167114</v>
      </c>
      <c r="M83" s="1391"/>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row>
    <row r="84" spans="1:174" ht="16.5" customHeight="1" x14ac:dyDescent="0.3">
      <c r="A84" s="289"/>
      <c r="B84" s="289"/>
      <c r="E84" s="208"/>
      <c r="F84" s="1186"/>
      <c r="G84" s="1007" t="s">
        <v>496</v>
      </c>
      <c r="I84" s="244"/>
      <c r="J84" s="1029"/>
      <c r="K84" s="244"/>
      <c r="M84" s="220"/>
      <c r="O84" s="220"/>
      <c r="P84" s="220"/>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row>
    <row r="85" spans="1:174" ht="16.5" customHeight="1" x14ac:dyDescent="0.3">
      <c r="A85" s="236"/>
      <c r="B85" s="236"/>
      <c r="C85" s="3"/>
      <c r="D85" s="3"/>
      <c r="E85" s="552"/>
      <c r="F85" s="111"/>
      <c r="G85" s="65" t="s">
        <v>776</v>
      </c>
      <c r="I85" s="1029">
        <v>9293</v>
      </c>
      <c r="J85" s="241"/>
      <c r="K85" s="1029">
        <v>8183</v>
      </c>
      <c r="M85" s="131"/>
      <c r="N85" s="139"/>
      <c r="O85" s="131"/>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row>
    <row r="86" spans="1:174" ht="16.5" customHeight="1" x14ac:dyDescent="0.3">
      <c r="A86" s="236"/>
      <c r="B86" s="236"/>
      <c r="C86" s="3"/>
      <c r="D86" s="3"/>
      <c r="E86" s="552"/>
      <c r="F86" s="111"/>
      <c r="G86" s="65" t="s">
        <v>400</v>
      </c>
      <c r="I86" s="1029">
        <v>-3474</v>
      </c>
      <c r="J86" s="241"/>
      <c r="K86" s="1029">
        <v>-3224</v>
      </c>
      <c r="M86" s="1391"/>
      <c r="N86" s="139"/>
      <c r="O86" s="131"/>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row>
    <row r="87" spans="1:174" ht="16.5" customHeight="1" x14ac:dyDescent="0.3">
      <c r="A87" s="236"/>
      <c r="B87" s="236"/>
      <c r="C87" s="3"/>
      <c r="D87" s="3"/>
      <c r="E87" s="552"/>
      <c r="F87" s="111"/>
      <c r="G87" s="65"/>
      <c r="I87" s="1046">
        <f>SUM(I85:I86)</f>
        <v>5819</v>
      </c>
      <c r="J87" s="393"/>
      <c r="K87" s="1046">
        <f>SUM(K85:K86)</f>
        <v>4959</v>
      </c>
      <c r="M87" s="1391"/>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row>
    <row r="88" spans="1:174" ht="15.75" customHeight="1" x14ac:dyDescent="0.3">
      <c r="A88" s="236"/>
      <c r="B88" s="236"/>
      <c r="C88" s="3"/>
      <c r="D88" s="3"/>
      <c r="E88" s="552"/>
      <c r="F88" s="111"/>
      <c r="G88" s="1007" t="s">
        <v>613</v>
      </c>
      <c r="I88" s="244"/>
      <c r="J88" s="1029"/>
      <c r="K88" s="244"/>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row>
    <row r="89" spans="1:174" ht="15.75" customHeight="1" x14ac:dyDescent="0.3">
      <c r="A89" s="236"/>
      <c r="B89" s="236"/>
      <c r="C89" s="3"/>
      <c r="D89" s="3"/>
      <c r="E89" s="552"/>
      <c r="F89" s="111"/>
      <c r="G89" s="65" t="s">
        <v>776</v>
      </c>
      <c r="I89" s="1029">
        <v>12951</v>
      </c>
      <c r="J89" s="1029"/>
      <c r="K89" s="1029">
        <v>12753</v>
      </c>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row>
    <row r="90" spans="1:174" ht="15.75" customHeight="1" x14ac:dyDescent="0.3">
      <c r="A90" s="236"/>
      <c r="B90" s="236"/>
      <c r="C90" s="3"/>
      <c r="D90" s="3"/>
      <c r="E90" s="552"/>
      <c r="F90" s="111"/>
      <c r="G90" s="65" t="s">
        <v>400</v>
      </c>
      <c r="I90" s="1029">
        <v>-4808</v>
      </c>
      <c r="J90" s="1029"/>
      <c r="K90" s="1029">
        <v>-3958</v>
      </c>
      <c r="M90" s="1391"/>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row>
    <row r="91" spans="1:174" ht="15.75" customHeight="1" x14ac:dyDescent="0.3">
      <c r="A91" s="236"/>
      <c r="B91" s="236"/>
      <c r="C91" s="3"/>
      <c r="D91" s="3"/>
      <c r="E91" s="552"/>
      <c r="F91" s="111"/>
      <c r="G91" s="65"/>
      <c r="I91" s="1046">
        <f>SUM(I89:I90)</f>
        <v>8143</v>
      </c>
      <c r="J91" s="19"/>
      <c r="K91" s="1046">
        <f>SUM(K89:K90)</f>
        <v>8795</v>
      </c>
      <c r="M91" s="1391"/>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row>
    <row r="92" spans="1:174" ht="9.75" customHeight="1" x14ac:dyDescent="0.3">
      <c r="A92" s="236"/>
      <c r="B92" s="236"/>
      <c r="C92" s="3"/>
      <c r="D92" s="3"/>
      <c r="E92" s="552"/>
      <c r="F92" s="111"/>
      <c r="G92" s="65"/>
      <c r="I92" s="263"/>
      <c r="J92" s="244"/>
      <c r="K92" s="263"/>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row>
    <row r="93" spans="1:174" ht="15.75" customHeight="1" x14ac:dyDescent="0.3">
      <c r="A93" s="236"/>
      <c r="B93" s="236"/>
      <c r="C93" s="3"/>
      <c r="D93" s="16"/>
      <c r="E93" s="552"/>
      <c r="F93" s="111"/>
      <c r="G93" s="1007" t="s">
        <v>365</v>
      </c>
      <c r="I93" s="244"/>
      <c r="J93" s="1029"/>
      <c r="K93" s="244"/>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row>
    <row r="94" spans="1:174" ht="16.5" customHeight="1" x14ac:dyDescent="0.3">
      <c r="A94" s="236"/>
      <c r="B94" s="236"/>
      <c r="C94" s="3"/>
      <c r="D94" s="3"/>
      <c r="E94" s="552"/>
      <c r="F94" s="111"/>
      <c r="G94" s="65" t="s">
        <v>777</v>
      </c>
      <c r="I94" s="1029">
        <v>72832</v>
      </c>
      <c r="J94" s="1029"/>
      <c r="K94" s="1029">
        <v>69107</v>
      </c>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row>
    <row r="95" spans="1:174" ht="16.5" customHeight="1" x14ac:dyDescent="0.3">
      <c r="A95" s="236"/>
      <c r="B95" s="236"/>
      <c r="C95" s="3"/>
      <c r="D95" s="3"/>
      <c r="E95" s="552"/>
      <c r="F95" s="111"/>
      <c r="G95" s="65" t="s">
        <v>400</v>
      </c>
      <c r="I95" s="1029">
        <v>-31896</v>
      </c>
      <c r="J95" s="1029"/>
      <c r="K95" s="1029">
        <v>-29236</v>
      </c>
      <c r="M95" s="1391"/>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row>
    <row r="96" spans="1:174" ht="16.5" customHeight="1" x14ac:dyDescent="0.3">
      <c r="A96" s="236"/>
      <c r="B96" s="236"/>
      <c r="C96" s="3"/>
      <c r="D96" s="3"/>
      <c r="E96" s="552"/>
      <c r="F96" s="111"/>
      <c r="G96" s="65"/>
      <c r="I96" s="1046">
        <f>SUM(I94:I95)</f>
        <v>40936</v>
      </c>
      <c r="J96" s="19"/>
      <c r="K96" s="1046">
        <f>SUM(K94:K95)</f>
        <v>39871</v>
      </c>
      <c r="M96" s="1391"/>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row>
    <row r="97" spans="1:174" ht="15.75" customHeight="1" x14ac:dyDescent="0.3">
      <c r="A97" s="236"/>
      <c r="B97" s="236"/>
      <c r="C97" s="3"/>
      <c r="D97" s="16"/>
      <c r="E97" s="552"/>
      <c r="F97" s="111"/>
      <c r="G97" s="1007" t="s">
        <v>614</v>
      </c>
      <c r="I97" s="320"/>
      <c r="J97" s="320"/>
      <c r="K97" s="320"/>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row>
    <row r="98" spans="1:174" ht="16.5" customHeight="1" x14ac:dyDescent="0.3">
      <c r="A98" s="236"/>
      <c r="B98" s="236"/>
      <c r="C98" s="3"/>
      <c r="D98" s="16"/>
      <c r="E98" s="552"/>
      <c r="F98" s="111"/>
      <c r="G98" s="65" t="s">
        <v>777</v>
      </c>
      <c r="I98" s="1029">
        <v>0</v>
      </c>
      <c r="J98" s="1029"/>
      <c r="K98" s="1029">
        <v>0</v>
      </c>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row>
    <row r="99" spans="1:174" ht="16.5" customHeight="1" x14ac:dyDescent="0.3">
      <c r="A99" s="236"/>
      <c r="B99" s="236"/>
      <c r="C99" s="3"/>
      <c r="D99" s="16"/>
      <c r="E99" s="552"/>
      <c r="F99" s="111"/>
      <c r="G99" s="65" t="s">
        <v>400</v>
      </c>
      <c r="I99" s="1029">
        <v>0</v>
      </c>
      <c r="J99" s="1029"/>
      <c r="K99" s="1029">
        <v>0</v>
      </c>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row>
    <row r="100" spans="1:174" ht="16.5" customHeight="1" x14ac:dyDescent="0.3">
      <c r="A100" s="236"/>
      <c r="B100" s="236"/>
      <c r="C100" s="3"/>
      <c r="D100" s="16"/>
      <c r="E100" s="552"/>
      <c r="F100" s="111"/>
      <c r="G100" s="65"/>
      <c r="I100" s="1046">
        <f>SUM(I98:I99)</f>
        <v>0</v>
      </c>
      <c r="J100" s="19"/>
      <c r="K100" s="1046">
        <f>SUM(K98:K99)</f>
        <v>0</v>
      </c>
      <c r="M100" s="1391"/>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row>
    <row r="101" spans="1:174" ht="15.75" customHeight="1" x14ac:dyDescent="0.3">
      <c r="A101" s="236"/>
      <c r="B101" s="236"/>
      <c r="C101" s="3"/>
      <c r="D101" s="16"/>
      <c r="E101" s="552"/>
      <c r="F101" s="111"/>
      <c r="G101" s="1007" t="s">
        <v>476</v>
      </c>
      <c r="I101" s="320"/>
      <c r="J101" s="320"/>
      <c r="K101" s="320"/>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row>
    <row r="102" spans="1:174" ht="16.5" customHeight="1" x14ac:dyDescent="0.3">
      <c r="A102" s="236"/>
      <c r="B102" s="236"/>
      <c r="C102" s="3"/>
      <c r="D102" s="16"/>
      <c r="E102" s="552"/>
      <c r="F102" s="111"/>
      <c r="G102" s="65" t="s">
        <v>777</v>
      </c>
      <c r="I102" s="1029">
        <v>0</v>
      </c>
      <c r="J102" s="1029"/>
      <c r="K102" s="1029">
        <v>0</v>
      </c>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row>
    <row r="103" spans="1:174" ht="16.5" customHeight="1" x14ac:dyDescent="0.3">
      <c r="A103" s="236"/>
      <c r="B103" s="236"/>
      <c r="C103" s="3"/>
      <c r="D103" s="16"/>
      <c r="E103" s="552"/>
      <c r="F103" s="111"/>
      <c r="G103" s="65" t="s">
        <v>400</v>
      </c>
      <c r="I103" s="1029">
        <v>0</v>
      </c>
      <c r="J103" s="1029"/>
      <c r="K103" s="1029">
        <v>0</v>
      </c>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row>
    <row r="104" spans="1:174" ht="15.75" customHeight="1" x14ac:dyDescent="0.3">
      <c r="A104" s="236"/>
      <c r="B104" s="236"/>
      <c r="C104" s="3"/>
      <c r="D104" s="3"/>
      <c r="E104" s="552"/>
      <c r="F104" s="111"/>
      <c r="G104" s="1238"/>
      <c r="I104" s="1046">
        <f>SUM(I102:I103)</f>
        <v>0</v>
      </c>
      <c r="J104" s="393"/>
      <c r="K104" s="1046">
        <f>SUM(K102:K103)</f>
        <v>0</v>
      </c>
      <c r="M104" s="1391"/>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row>
    <row r="105" spans="1:174" ht="15.75" customHeight="1" x14ac:dyDescent="0.3">
      <c r="A105" s="500"/>
      <c r="B105" s="500"/>
      <c r="C105" s="492"/>
      <c r="D105" s="492"/>
      <c r="E105" s="552"/>
      <c r="F105" s="111"/>
      <c r="G105" s="1238"/>
      <c r="I105" s="1046"/>
      <c r="J105" s="393"/>
      <c r="K105" s="1046"/>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row>
    <row r="106" spans="1:174" ht="16.5" customHeight="1" x14ac:dyDescent="0.3">
      <c r="A106" s="236"/>
      <c r="B106" s="236"/>
      <c r="C106" s="3"/>
      <c r="E106" s="552"/>
      <c r="F106" s="111"/>
      <c r="G106" s="1230" t="s">
        <v>473</v>
      </c>
      <c r="I106" s="1046">
        <f>+I83+I87+I91+I96+I100+I104+I105</f>
        <v>220805</v>
      </c>
      <c r="J106" s="394"/>
      <c r="K106" s="1046">
        <f>+K83+K87+K91+K96+K100+K104+K105</f>
        <v>220739</v>
      </c>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row>
    <row r="107" spans="1:174" ht="16.5" customHeight="1" x14ac:dyDescent="0.3">
      <c r="A107" s="295"/>
      <c r="B107" s="295"/>
      <c r="C107" s="3"/>
      <c r="D107" s="3"/>
      <c r="E107" s="552"/>
      <c r="F107" s="111"/>
      <c r="G107" s="65"/>
      <c r="I107" s="24"/>
      <c r="J107" s="320"/>
      <c r="K107" s="24"/>
      <c r="L107" s="69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row>
    <row r="108" spans="1:174" ht="16.5" customHeight="1" x14ac:dyDescent="0.3">
      <c r="A108" s="295">
        <v>116</v>
      </c>
      <c r="B108" s="295" t="s">
        <v>237</v>
      </c>
      <c r="C108" s="3"/>
      <c r="E108" s="552"/>
      <c r="F108" s="111"/>
      <c r="G108" s="1230" t="s">
        <v>154</v>
      </c>
      <c r="I108" s="264"/>
      <c r="J108" s="323"/>
      <c r="K108" s="264"/>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row>
    <row r="109" spans="1:174" ht="16.5" customHeight="1" x14ac:dyDescent="0.3">
      <c r="A109" s="295"/>
      <c r="B109" s="295" t="s">
        <v>238</v>
      </c>
      <c r="C109" s="3"/>
      <c r="D109" s="3"/>
      <c r="E109" s="208"/>
      <c r="F109" s="1186"/>
      <c r="G109" s="65" t="s">
        <v>497</v>
      </c>
      <c r="I109" s="24">
        <v>4165</v>
      </c>
      <c r="J109" s="24"/>
      <c r="K109" s="24">
        <v>5385</v>
      </c>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row>
    <row r="110" spans="1:174" ht="16.5" customHeight="1" x14ac:dyDescent="0.3">
      <c r="A110" s="295"/>
      <c r="B110" s="295"/>
      <c r="C110" s="3"/>
      <c r="D110" s="3"/>
      <c r="E110" s="208"/>
      <c r="F110" s="1186"/>
      <c r="G110" s="65" t="s">
        <v>498</v>
      </c>
      <c r="I110" s="24">
        <v>2081</v>
      </c>
      <c r="J110" s="24"/>
      <c r="K110" s="24">
        <v>2692</v>
      </c>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row>
    <row r="111" spans="1:174" x14ac:dyDescent="0.3">
      <c r="A111" s="295"/>
      <c r="B111" s="295"/>
      <c r="C111" s="3"/>
      <c r="D111" s="3"/>
      <c r="E111" s="208"/>
      <c r="F111" s="1186"/>
      <c r="G111" s="65" t="s">
        <v>499</v>
      </c>
      <c r="I111" s="24">
        <v>694</v>
      </c>
      <c r="J111" s="24"/>
      <c r="K111" s="24">
        <v>897</v>
      </c>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row>
    <row r="112" spans="1:174" x14ac:dyDescent="0.3">
      <c r="A112" s="295"/>
      <c r="B112" s="295"/>
      <c r="C112" s="3"/>
      <c r="E112" s="552"/>
      <c r="F112" s="111"/>
      <c r="G112" s="1230" t="s">
        <v>344</v>
      </c>
      <c r="I112" s="287">
        <f>SUM(I109:I111)</f>
        <v>6940</v>
      </c>
      <c r="J112" s="394"/>
      <c r="K112" s="287">
        <f>SUM(K109:K111)</f>
        <v>8974</v>
      </c>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row>
    <row r="113" spans="1:174" x14ac:dyDescent="0.3">
      <c r="A113" s="295"/>
      <c r="B113" s="295"/>
      <c r="C113" s="3"/>
      <c r="D113" s="3"/>
      <c r="E113" s="552"/>
      <c r="F113" s="111"/>
      <c r="G113" s="1229"/>
      <c r="I113" s="320"/>
      <c r="J113" s="320"/>
      <c r="K113" s="320"/>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row>
    <row r="114" spans="1:174" ht="16.5" customHeight="1" x14ac:dyDescent="0.3">
      <c r="A114" s="295"/>
      <c r="B114" s="295"/>
      <c r="C114" s="223"/>
      <c r="D114" s="223"/>
      <c r="E114" s="562"/>
      <c r="F114" s="1237"/>
      <c r="G114" s="1486" t="s">
        <v>1482</v>
      </c>
      <c r="I114" s="395">
        <f>I112+I106+I76+I48</f>
        <v>510681</v>
      </c>
      <c r="J114" s="394"/>
      <c r="K114" s="395">
        <f>K112+K106+K76+K48</f>
        <v>499432</v>
      </c>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row>
    <row r="115" spans="1:174" x14ac:dyDescent="0.3">
      <c r="A115" s="5"/>
      <c r="B115" s="5"/>
      <c r="C115" s="3"/>
      <c r="D115" s="3"/>
      <c r="E115" s="552"/>
      <c r="F115" s="111"/>
      <c r="G115" s="111"/>
      <c r="I115" s="124"/>
      <c r="J115" s="1"/>
      <c r="K115" s="124"/>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row>
    <row r="116" spans="1:174" x14ac:dyDescent="0.3">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row>
    <row r="117" spans="1:174" x14ac:dyDescent="0.3">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row>
    <row r="118" spans="1:174" x14ac:dyDescent="0.3">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row>
    <row r="119" spans="1:174" x14ac:dyDescent="0.3">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row>
    <row r="120" spans="1:174" x14ac:dyDescent="0.3">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row>
    <row r="121" spans="1:174" x14ac:dyDescent="0.3">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row>
    <row r="122" spans="1:174" x14ac:dyDescent="0.3">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row>
    <row r="123" spans="1:174" x14ac:dyDescent="0.3">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row>
    <row r="124" spans="1:174" x14ac:dyDescent="0.3">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row>
    <row r="125" spans="1:174" x14ac:dyDescent="0.3">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row>
    <row r="126" spans="1:174" x14ac:dyDescent="0.3">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row>
    <row r="127" spans="1:174" x14ac:dyDescent="0.3">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row>
    <row r="128" spans="1:174" x14ac:dyDescent="0.3">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row>
    <row r="129" spans="19:174" x14ac:dyDescent="0.3">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row>
    <row r="130" spans="19:174" x14ac:dyDescent="0.3">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row>
    <row r="131" spans="19:174" x14ac:dyDescent="0.3">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row>
    <row r="132" spans="19:174" x14ac:dyDescent="0.3">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row>
    <row r="133" spans="19:174" x14ac:dyDescent="0.3">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row>
    <row r="134" spans="19:174" x14ac:dyDescent="0.3">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row>
    <row r="135" spans="19:174" x14ac:dyDescent="0.3">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row>
    <row r="136" spans="19:174" x14ac:dyDescent="0.3">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row>
    <row r="137" spans="19:174" x14ac:dyDescent="0.3">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row>
    <row r="138" spans="19:174" x14ac:dyDescent="0.3">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row>
    <row r="139" spans="19:174" x14ac:dyDescent="0.3">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row>
    <row r="140" spans="19:174" x14ac:dyDescent="0.3">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row>
    <row r="141" spans="19:174" x14ac:dyDescent="0.3">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row>
    <row r="142" spans="19:174" x14ac:dyDescent="0.3">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row>
    <row r="143" spans="19:174" x14ac:dyDescent="0.3">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row>
    <row r="144" spans="19:174" x14ac:dyDescent="0.3">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row>
    <row r="145" spans="19:174" x14ac:dyDescent="0.3">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row>
    <row r="146" spans="19:174" x14ac:dyDescent="0.3">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row>
    <row r="147" spans="19:174" x14ac:dyDescent="0.3">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row>
    <row r="148" spans="19:174" x14ac:dyDescent="0.3">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row>
    <row r="149" spans="19:174" x14ac:dyDescent="0.3">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row>
    <row r="150" spans="19:174" x14ac:dyDescent="0.3">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row>
    <row r="151" spans="19:174" x14ac:dyDescent="0.3">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row>
    <row r="152" spans="19:174" x14ac:dyDescent="0.3">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row>
    <row r="153" spans="19:174" x14ac:dyDescent="0.3">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row>
    <row r="154" spans="19:174" x14ac:dyDescent="0.3">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row>
    <row r="155" spans="19:174" x14ac:dyDescent="0.3">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row>
    <row r="156" spans="19:174" x14ac:dyDescent="0.3">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row>
    <row r="157" spans="19:174" x14ac:dyDescent="0.3">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row>
    <row r="158" spans="19:174" x14ac:dyDescent="0.3">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row>
    <row r="159" spans="19:174" x14ac:dyDescent="0.3">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row>
    <row r="160" spans="19:174" x14ac:dyDescent="0.3">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row>
    <row r="161" spans="19:174" x14ac:dyDescent="0.3">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row>
    <row r="162" spans="19:174" x14ac:dyDescent="0.3">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row>
    <row r="163" spans="19:174" x14ac:dyDescent="0.3">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row>
    <row r="164" spans="19:174" x14ac:dyDescent="0.3">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row>
    <row r="165" spans="19:174" x14ac:dyDescent="0.3">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row>
    <row r="166" spans="19:174" x14ac:dyDescent="0.3">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row>
    <row r="167" spans="19:174" x14ac:dyDescent="0.3">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row>
    <row r="168" spans="19:174" x14ac:dyDescent="0.3">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row>
    <row r="169" spans="19:174" x14ac:dyDescent="0.3">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row>
    <row r="170" spans="19:174" x14ac:dyDescent="0.3">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row>
    <row r="171" spans="19:174" x14ac:dyDescent="0.3">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row>
    <row r="172" spans="19:174" x14ac:dyDescent="0.3">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c r="FN172" s="12"/>
      <c r="FO172" s="12"/>
      <c r="FP172" s="12"/>
      <c r="FQ172" s="12"/>
      <c r="FR172" s="12"/>
    </row>
    <row r="173" spans="19:174" x14ac:dyDescent="0.3">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c r="FJ173" s="12"/>
      <c r="FK173" s="12"/>
      <c r="FL173" s="12"/>
      <c r="FM173" s="12"/>
      <c r="FN173" s="12"/>
      <c r="FO173" s="12"/>
      <c r="FP173" s="12"/>
      <c r="FQ173" s="12"/>
      <c r="FR173" s="12"/>
    </row>
    <row r="174" spans="19:174" x14ac:dyDescent="0.3">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row>
    <row r="175" spans="19:174" x14ac:dyDescent="0.3">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row>
    <row r="176" spans="19:174" x14ac:dyDescent="0.3">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row>
    <row r="177" spans="19:174" x14ac:dyDescent="0.3">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c r="FJ177" s="12"/>
      <c r="FK177" s="12"/>
      <c r="FL177" s="12"/>
      <c r="FM177" s="12"/>
      <c r="FN177" s="12"/>
      <c r="FO177" s="12"/>
      <c r="FP177" s="12"/>
      <c r="FQ177" s="12"/>
      <c r="FR177" s="12"/>
    </row>
    <row r="178" spans="19:174" x14ac:dyDescent="0.3">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c r="FJ178" s="12"/>
      <c r="FK178" s="12"/>
      <c r="FL178" s="12"/>
      <c r="FM178" s="12"/>
      <c r="FN178" s="12"/>
      <c r="FO178" s="12"/>
      <c r="FP178" s="12"/>
      <c r="FQ178" s="12"/>
      <c r="FR178" s="12"/>
    </row>
    <row r="179" spans="19:174" x14ac:dyDescent="0.3">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row>
    <row r="180" spans="19:174" x14ac:dyDescent="0.3">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row>
    <row r="181" spans="19:174" x14ac:dyDescent="0.3">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row>
    <row r="182" spans="19:174" x14ac:dyDescent="0.3">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row>
    <row r="183" spans="19:174" x14ac:dyDescent="0.3">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row>
    <row r="184" spans="19:174" x14ac:dyDescent="0.3">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row>
    <row r="185" spans="19:174" x14ac:dyDescent="0.3">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row>
    <row r="186" spans="19:174" x14ac:dyDescent="0.3">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row>
    <row r="187" spans="19:174" x14ac:dyDescent="0.3">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row>
    <row r="188" spans="19:174" x14ac:dyDescent="0.3">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c r="FJ188" s="12"/>
      <c r="FK188" s="12"/>
      <c r="FL188" s="12"/>
      <c r="FM188" s="12"/>
      <c r="FN188" s="12"/>
      <c r="FO188" s="12"/>
      <c r="FP188" s="12"/>
      <c r="FQ188" s="12"/>
      <c r="FR188" s="12"/>
    </row>
    <row r="189" spans="19:174" x14ac:dyDescent="0.3">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row>
    <row r="190" spans="19:174" x14ac:dyDescent="0.3">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row>
    <row r="191" spans="19:174" x14ac:dyDescent="0.3">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row>
    <row r="192" spans="19:174" x14ac:dyDescent="0.3">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row>
    <row r="193" spans="19:174" x14ac:dyDescent="0.3">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row>
    <row r="194" spans="19:174" x14ac:dyDescent="0.3">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row>
    <row r="195" spans="19:174" x14ac:dyDescent="0.3">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row>
    <row r="196" spans="19:174" x14ac:dyDescent="0.3">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row>
    <row r="197" spans="19:174" x14ac:dyDescent="0.3">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row>
    <row r="198" spans="19:174" x14ac:dyDescent="0.3">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row>
    <row r="199" spans="19:174" x14ac:dyDescent="0.3">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row>
    <row r="200" spans="19:174" x14ac:dyDescent="0.3">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row>
    <row r="201" spans="19:174" x14ac:dyDescent="0.3">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row>
    <row r="202" spans="19:174" x14ac:dyDescent="0.3">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row>
    <row r="203" spans="19:174" x14ac:dyDescent="0.3">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row>
    <row r="204" spans="19:174" x14ac:dyDescent="0.3">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row>
    <row r="205" spans="19:174" x14ac:dyDescent="0.3">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row>
    <row r="206" spans="19:174" x14ac:dyDescent="0.3">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row>
    <row r="207" spans="19:174" x14ac:dyDescent="0.3">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row>
    <row r="208" spans="19:174" x14ac:dyDescent="0.3">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row>
    <row r="209" spans="19:174" x14ac:dyDescent="0.3">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row>
    <row r="210" spans="19:174" x14ac:dyDescent="0.3">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row>
    <row r="211" spans="19:174" x14ac:dyDescent="0.3">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row>
    <row r="212" spans="19:174" x14ac:dyDescent="0.3">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row>
    <row r="213" spans="19:174" x14ac:dyDescent="0.3">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row>
    <row r="214" spans="19:174" x14ac:dyDescent="0.3">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row>
    <row r="215" spans="19:174" x14ac:dyDescent="0.3">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row>
    <row r="216" spans="19:174" x14ac:dyDescent="0.3">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row>
    <row r="217" spans="19:174" x14ac:dyDescent="0.3">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row>
    <row r="218" spans="19:174" x14ac:dyDescent="0.3">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row>
    <row r="219" spans="19:174" x14ac:dyDescent="0.3">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row>
    <row r="220" spans="19:174" x14ac:dyDescent="0.3">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row>
    <row r="221" spans="19:174" x14ac:dyDescent="0.3">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row>
    <row r="222" spans="19:174" x14ac:dyDescent="0.3">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row>
    <row r="223" spans="19:174" x14ac:dyDescent="0.3">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row>
    <row r="224" spans="19:174" x14ac:dyDescent="0.3">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row>
    <row r="225" spans="19:174" x14ac:dyDescent="0.3">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row>
    <row r="226" spans="19:174" x14ac:dyDescent="0.3">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row>
    <row r="227" spans="19:174" x14ac:dyDescent="0.3">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row>
    <row r="228" spans="19:174" x14ac:dyDescent="0.3">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row>
    <row r="229" spans="19:174" x14ac:dyDescent="0.3">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row>
    <row r="230" spans="19:174" x14ac:dyDescent="0.3">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row>
    <row r="231" spans="19:174" x14ac:dyDescent="0.3">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row>
    <row r="232" spans="19:174" x14ac:dyDescent="0.3">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row>
    <row r="233" spans="19:174" x14ac:dyDescent="0.3">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row>
    <row r="234" spans="19:174" x14ac:dyDescent="0.3">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row>
    <row r="235" spans="19:174" x14ac:dyDescent="0.3">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row>
    <row r="236" spans="19:174" x14ac:dyDescent="0.3">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row>
    <row r="237" spans="19:174" x14ac:dyDescent="0.3">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row>
    <row r="238" spans="19:174" x14ac:dyDescent="0.3">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row>
    <row r="239" spans="19:174" x14ac:dyDescent="0.3">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row>
    <row r="240" spans="19:174" x14ac:dyDescent="0.3">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row>
    <row r="241" spans="19:174" x14ac:dyDescent="0.3">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row>
    <row r="242" spans="19:174" x14ac:dyDescent="0.3">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row>
    <row r="243" spans="19:174" x14ac:dyDescent="0.3">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row>
    <row r="244" spans="19:174" x14ac:dyDescent="0.3">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row>
    <row r="245" spans="19:174" x14ac:dyDescent="0.3">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row>
    <row r="246" spans="19:174" x14ac:dyDescent="0.3">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row>
    <row r="247" spans="19:174" x14ac:dyDescent="0.3">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row>
    <row r="248" spans="19:174" x14ac:dyDescent="0.3">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row>
    <row r="249" spans="19:174" x14ac:dyDescent="0.3">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row>
    <row r="250" spans="19:174" x14ac:dyDescent="0.3">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row>
    <row r="251" spans="19:174" x14ac:dyDescent="0.3">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row>
    <row r="252" spans="19:174" x14ac:dyDescent="0.3">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row>
    <row r="253" spans="19:174" x14ac:dyDescent="0.3">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row>
    <row r="254" spans="19:174" x14ac:dyDescent="0.3">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row>
    <row r="255" spans="19:174" x14ac:dyDescent="0.3">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row>
    <row r="256" spans="19:174" x14ac:dyDescent="0.3">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row>
    <row r="257" spans="19:174" x14ac:dyDescent="0.3">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row>
    <row r="258" spans="19:174" x14ac:dyDescent="0.3">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row>
    <row r="259" spans="19:174" x14ac:dyDescent="0.3">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row>
    <row r="260" spans="19:174" x14ac:dyDescent="0.3">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row>
    <row r="261" spans="19:174" x14ac:dyDescent="0.3">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c r="FJ261" s="12"/>
      <c r="FK261" s="12"/>
      <c r="FL261" s="12"/>
      <c r="FM261" s="12"/>
      <c r="FN261" s="12"/>
      <c r="FO261" s="12"/>
      <c r="FP261" s="12"/>
      <c r="FQ261" s="12"/>
      <c r="FR261" s="12"/>
    </row>
    <row r="262" spans="19:174" x14ac:dyDescent="0.3">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row>
    <row r="263" spans="19:174" x14ac:dyDescent="0.3">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row>
    <row r="264" spans="19:174" x14ac:dyDescent="0.3">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c r="FJ264" s="12"/>
      <c r="FK264" s="12"/>
      <c r="FL264" s="12"/>
      <c r="FM264" s="12"/>
      <c r="FN264" s="12"/>
      <c r="FO264" s="12"/>
      <c r="FP264" s="12"/>
      <c r="FQ264" s="12"/>
      <c r="FR264" s="12"/>
    </row>
    <row r="265" spans="19:174" x14ac:dyDescent="0.3">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c r="FJ265" s="12"/>
      <c r="FK265" s="12"/>
      <c r="FL265" s="12"/>
      <c r="FM265" s="12"/>
      <c r="FN265" s="12"/>
      <c r="FO265" s="12"/>
      <c r="FP265" s="12"/>
      <c r="FQ265" s="12"/>
      <c r="FR265" s="12"/>
    </row>
    <row r="266" spans="19:174" x14ac:dyDescent="0.3">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c r="FJ266" s="12"/>
      <c r="FK266" s="12"/>
      <c r="FL266" s="12"/>
      <c r="FM266" s="12"/>
      <c r="FN266" s="12"/>
      <c r="FO266" s="12"/>
      <c r="FP266" s="12"/>
      <c r="FQ266" s="12"/>
      <c r="FR266" s="12"/>
    </row>
    <row r="267" spans="19:174" x14ac:dyDescent="0.3">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c r="FJ267" s="12"/>
      <c r="FK267" s="12"/>
      <c r="FL267" s="12"/>
      <c r="FM267" s="12"/>
      <c r="FN267" s="12"/>
      <c r="FO267" s="12"/>
      <c r="FP267" s="12"/>
      <c r="FQ267" s="12"/>
      <c r="FR267" s="12"/>
    </row>
    <row r="268" spans="19:174" x14ac:dyDescent="0.3">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row>
    <row r="269" spans="19:174" x14ac:dyDescent="0.3">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row>
    <row r="270" spans="19:174" x14ac:dyDescent="0.3">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c r="FJ270" s="12"/>
      <c r="FK270" s="12"/>
      <c r="FL270" s="12"/>
      <c r="FM270" s="12"/>
      <c r="FN270" s="12"/>
      <c r="FO270" s="12"/>
      <c r="FP270" s="12"/>
      <c r="FQ270" s="12"/>
      <c r="FR270" s="12"/>
    </row>
    <row r="271" spans="19:174" x14ac:dyDescent="0.3">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c r="FJ271" s="12"/>
      <c r="FK271" s="12"/>
      <c r="FL271" s="12"/>
      <c r="FM271" s="12"/>
      <c r="FN271" s="12"/>
      <c r="FO271" s="12"/>
      <c r="FP271" s="12"/>
      <c r="FQ271" s="12"/>
      <c r="FR271" s="12"/>
    </row>
    <row r="272" spans="19:174" x14ac:dyDescent="0.3">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c r="FJ272" s="12"/>
      <c r="FK272" s="12"/>
      <c r="FL272" s="12"/>
      <c r="FM272" s="12"/>
      <c r="FN272" s="12"/>
      <c r="FO272" s="12"/>
      <c r="FP272" s="12"/>
      <c r="FQ272" s="12"/>
      <c r="FR272" s="12"/>
    </row>
    <row r="273" spans="19:174" x14ac:dyDescent="0.3">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c r="FJ273" s="12"/>
      <c r="FK273" s="12"/>
      <c r="FL273" s="12"/>
      <c r="FM273" s="12"/>
      <c r="FN273" s="12"/>
      <c r="FO273" s="12"/>
      <c r="FP273" s="12"/>
      <c r="FQ273" s="12"/>
      <c r="FR273" s="12"/>
    </row>
    <row r="274" spans="19:174" x14ac:dyDescent="0.3">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row>
    <row r="275" spans="19:174" x14ac:dyDescent="0.3">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row>
    <row r="276" spans="19:174" x14ac:dyDescent="0.3">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c r="FJ276" s="12"/>
      <c r="FK276" s="12"/>
      <c r="FL276" s="12"/>
      <c r="FM276" s="12"/>
      <c r="FN276" s="12"/>
      <c r="FO276" s="12"/>
      <c r="FP276" s="12"/>
      <c r="FQ276" s="12"/>
      <c r="FR276" s="12"/>
    </row>
    <row r="277" spans="19:174" x14ac:dyDescent="0.3">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c r="FJ277" s="12"/>
      <c r="FK277" s="12"/>
      <c r="FL277" s="12"/>
      <c r="FM277" s="12"/>
      <c r="FN277" s="12"/>
      <c r="FO277" s="12"/>
      <c r="FP277" s="12"/>
      <c r="FQ277" s="12"/>
      <c r="FR277" s="12"/>
    </row>
    <row r="278" spans="19:174" x14ac:dyDescent="0.3">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c r="FJ278" s="12"/>
      <c r="FK278" s="12"/>
      <c r="FL278" s="12"/>
      <c r="FM278" s="12"/>
      <c r="FN278" s="12"/>
      <c r="FO278" s="12"/>
      <c r="FP278" s="12"/>
      <c r="FQ278" s="12"/>
      <c r="FR278" s="12"/>
    </row>
    <row r="279" spans="19:174" x14ac:dyDescent="0.3">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c r="FJ279" s="12"/>
      <c r="FK279" s="12"/>
      <c r="FL279" s="12"/>
      <c r="FM279" s="12"/>
      <c r="FN279" s="12"/>
      <c r="FO279" s="12"/>
      <c r="FP279" s="12"/>
      <c r="FQ279" s="12"/>
      <c r="FR279" s="12"/>
    </row>
    <row r="280" spans="19:174" x14ac:dyDescent="0.3">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row>
    <row r="281" spans="19:174" x14ac:dyDescent="0.3">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row>
    <row r="282" spans="19:174" x14ac:dyDescent="0.3">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row>
    <row r="283" spans="19:174" x14ac:dyDescent="0.3">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row>
    <row r="284" spans="19:174" x14ac:dyDescent="0.3">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row>
    <row r="285" spans="19:174" x14ac:dyDescent="0.3">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c r="FJ285" s="12"/>
      <c r="FK285" s="12"/>
      <c r="FL285" s="12"/>
      <c r="FM285" s="12"/>
      <c r="FN285" s="12"/>
      <c r="FO285" s="12"/>
      <c r="FP285" s="12"/>
      <c r="FQ285" s="12"/>
      <c r="FR285" s="12"/>
    </row>
    <row r="286" spans="19:174" x14ac:dyDescent="0.3">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row>
    <row r="287" spans="19:174" x14ac:dyDescent="0.3">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row>
    <row r="288" spans="19:174" x14ac:dyDescent="0.3">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c r="FJ288" s="12"/>
      <c r="FK288" s="12"/>
      <c r="FL288" s="12"/>
      <c r="FM288" s="12"/>
      <c r="FN288" s="12"/>
      <c r="FO288" s="12"/>
      <c r="FP288" s="12"/>
      <c r="FQ288" s="12"/>
      <c r="FR288" s="12"/>
    </row>
    <row r="289" spans="19:174" x14ac:dyDescent="0.3">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c r="FJ289" s="12"/>
      <c r="FK289" s="12"/>
      <c r="FL289" s="12"/>
      <c r="FM289" s="12"/>
      <c r="FN289" s="12"/>
      <c r="FO289" s="12"/>
      <c r="FP289" s="12"/>
      <c r="FQ289" s="12"/>
      <c r="FR289" s="12"/>
    </row>
    <row r="290" spans="19:174" x14ac:dyDescent="0.3">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row>
    <row r="291" spans="19:174" x14ac:dyDescent="0.3">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row>
    <row r="292" spans="19:174" x14ac:dyDescent="0.3">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row>
    <row r="293" spans="19:174" x14ac:dyDescent="0.3">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row>
    <row r="294" spans="19:174" x14ac:dyDescent="0.3">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row>
    <row r="295" spans="19:174" x14ac:dyDescent="0.3">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row>
    <row r="296" spans="19:174" x14ac:dyDescent="0.3">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row>
    <row r="297" spans="19:174" x14ac:dyDescent="0.3">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row>
    <row r="298" spans="19:174" x14ac:dyDescent="0.3">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row>
    <row r="299" spans="19:174" x14ac:dyDescent="0.3">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row>
    <row r="300" spans="19:174" x14ac:dyDescent="0.3">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row>
    <row r="301" spans="19:174" x14ac:dyDescent="0.3">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row>
    <row r="302" spans="19:174" x14ac:dyDescent="0.3">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row>
    <row r="303" spans="19:174" x14ac:dyDescent="0.3">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c r="FJ303" s="12"/>
      <c r="FK303" s="12"/>
      <c r="FL303" s="12"/>
      <c r="FM303" s="12"/>
      <c r="FN303" s="12"/>
      <c r="FO303" s="12"/>
      <c r="FP303" s="12"/>
      <c r="FQ303" s="12"/>
      <c r="FR303" s="12"/>
    </row>
    <row r="304" spans="19:174" x14ac:dyDescent="0.3">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row>
    <row r="305" spans="19:174" x14ac:dyDescent="0.3">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row>
    <row r="306" spans="19:174" x14ac:dyDescent="0.3">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row>
    <row r="307" spans="19:174" x14ac:dyDescent="0.3">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row>
    <row r="308" spans="19:174" x14ac:dyDescent="0.3">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row>
    <row r="309" spans="19:174" x14ac:dyDescent="0.3">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row>
    <row r="310" spans="19:174" x14ac:dyDescent="0.3">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row>
    <row r="311" spans="19:174" x14ac:dyDescent="0.3">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row>
    <row r="312" spans="19:174" x14ac:dyDescent="0.3">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row>
    <row r="313" spans="19:174" x14ac:dyDescent="0.3">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row>
    <row r="314" spans="19:174" x14ac:dyDescent="0.3">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row>
    <row r="315" spans="19:174" x14ac:dyDescent="0.3">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row>
    <row r="316" spans="19:174" x14ac:dyDescent="0.3">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row>
    <row r="317" spans="19:174" x14ac:dyDescent="0.3">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row>
    <row r="318" spans="19:174" x14ac:dyDescent="0.3">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row>
    <row r="319" spans="19:174" x14ac:dyDescent="0.3">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row>
    <row r="320" spans="19:174" x14ac:dyDescent="0.3">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row>
    <row r="321" spans="19:174" x14ac:dyDescent="0.3">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row>
    <row r="322" spans="19:174" x14ac:dyDescent="0.3">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row>
    <row r="323" spans="19:174" x14ac:dyDescent="0.3">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row>
    <row r="324" spans="19:174" x14ac:dyDescent="0.3">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c r="FJ324" s="12"/>
      <c r="FK324" s="12"/>
      <c r="FL324" s="12"/>
      <c r="FM324" s="12"/>
      <c r="FN324" s="12"/>
      <c r="FO324" s="12"/>
      <c r="FP324" s="12"/>
      <c r="FQ324" s="12"/>
      <c r="FR324" s="12"/>
    </row>
    <row r="325" spans="19:174" x14ac:dyDescent="0.3">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c r="FL325" s="12"/>
      <c r="FM325" s="12"/>
      <c r="FN325" s="12"/>
      <c r="FO325" s="12"/>
      <c r="FP325" s="12"/>
      <c r="FQ325" s="12"/>
      <c r="FR325" s="12"/>
    </row>
    <row r="326" spans="19:174" x14ac:dyDescent="0.3">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row>
    <row r="327" spans="19:174" x14ac:dyDescent="0.3">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row>
    <row r="328" spans="19:174" x14ac:dyDescent="0.3">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row>
    <row r="329" spans="19:174" x14ac:dyDescent="0.3">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row>
    <row r="330" spans="19:174" x14ac:dyDescent="0.3">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row>
    <row r="331" spans="19:174" x14ac:dyDescent="0.3">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c r="FL331" s="12"/>
      <c r="FM331" s="12"/>
      <c r="FN331" s="12"/>
      <c r="FO331" s="12"/>
      <c r="FP331" s="12"/>
      <c r="FQ331" s="12"/>
      <c r="FR331" s="12"/>
    </row>
    <row r="332" spans="19:174" x14ac:dyDescent="0.3">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row>
    <row r="333" spans="19:174" x14ac:dyDescent="0.3">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c r="FL333" s="12"/>
      <c r="FM333" s="12"/>
      <c r="FN333" s="12"/>
      <c r="FO333" s="12"/>
      <c r="FP333" s="12"/>
      <c r="FQ333" s="12"/>
      <c r="FR333" s="12"/>
    </row>
    <row r="334" spans="19:174" x14ac:dyDescent="0.3">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row>
    <row r="335" spans="19:174" x14ac:dyDescent="0.3">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row>
    <row r="336" spans="19:174" x14ac:dyDescent="0.3">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c r="FJ336" s="12"/>
      <c r="FK336" s="12"/>
      <c r="FL336" s="12"/>
      <c r="FM336" s="12"/>
      <c r="FN336" s="12"/>
      <c r="FO336" s="12"/>
      <c r="FP336" s="12"/>
      <c r="FQ336" s="12"/>
      <c r="FR336" s="12"/>
    </row>
    <row r="337" spans="19:174" x14ac:dyDescent="0.3">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c r="FJ337" s="12"/>
      <c r="FK337" s="12"/>
      <c r="FL337" s="12"/>
      <c r="FM337" s="12"/>
      <c r="FN337" s="12"/>
      <c r="FO337" s="12"/>
      <c r="FP337" s="12"/>
      <c r="FQ337" s="12"/>
      <c r="FR337" s="12"/>
    </row>
    <row r="338" spans="19:174" x14ac:dyDescent="0.3">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c r="FJ338" s="12"/>
      <c r="FK338" s="12"/>
      <c r="FL338" s="12"/>
      <c r="FM338" s="12"/>
      <c r="FN338" s="12"/>
      <c r="FO338" s="12"/>
      <c r="FP338" s="12"/>
      <c r="FQ338" s="12"/>
      <c r="FR338" s="12"/>
    </row>
    <row r="339" spans="19:174" x14ac:dyDescent="0.3">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c r="FL339" s="12"/>
      <c r="FM339" s="12"/>
      <c r="FN339" s="12"/>
      <c r="FO339" s="12"/>
      <c r="FP339" s="12"/>
      <c r="FQ339" s="12"/>
      <c r="FR339" s="12"/>
    </row>
    <row r="340" spans="19:174" x14ac:dyDescent="0.3">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row>
    <row r="341" spans="19:174" x14ac:dyDescent="0.3">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row>
    <row r="342" spans="19:174" x14ac:dyDescent="0.3">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c r="FJ342" s="12"/>
      <c r="FK342" s="12"/>
      <c r="FL342" s="12"/>
      <c r="FM342" s="12"/>
      <c r="FN342" s="12"/>
      <c r="FO342" s="12"/>
      <c r="FP342" s="12"/>
      <c r="FQ342" s="12"/>
      <c r="FR342" s="12"/>
    </row>
    <row r="343" spans="19:174" x14ac:dyDescent="0.3">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c r="FJ343" s="12"/>
      <c r="FK343" s="12"/>
      <c r="FL343" s="12"/>
      <c r="FM343" s="12"/>
      <c r="FN343" s="12"/>
      <c r="FO343" s="12"/>
      <c r="FP343" s="12"/>
      <c r="FQ343" s="12"/>
      <c r="FR343" s="12"/>
    </row>
    <row r="344" spans="19:174" x14ac:dyDescent="0.3">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c r="FJ344" s="12"/>
      <c r="FK344" s="12"/>
      <c r="FL344" s="12"/>
      <c r="FM344" s="12"/>
      <c r="FN344" s="12"/>
      <c r="FO344" s="12"/>
      <c r="FP344" s="12"/>
      <c r="FQ344" s="12"/>
      <c r="FR344" s="12"/>
    </row>
    <row r="345" spans="19:174" x14ac:dyDescent="0.3">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c r="FJ345" s="12"/>
      <c r="FK345" s="12"/>
      <c r="FL345" s="12"/>
      <c r="FM345" s="12"/>
      <c r="FN345" s="12"/>
      <c r="FO345" s="12"/>
      <c r="FP345" s="12"/>
      <c r="FQ345" s="12"/>
      <c r="FR345" s="12"/>
    </row>
    <row r="346" spans="19:174" x14ac:dyDescent="0.3">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c r="FL346" s="12"/>
      <c r="FM346" s="12"/>
      <c r="FN346" s="12"/>
      <c r="FO346" s="12"/>
      <c r="FP346" s="12"/>
      <c r="FQ346" s="12"/>
      <c r="FR346" s="12"/>
    </row>
    <row r="347" spans="19:174" x14ac:dyDescent="0.3">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c r="FL347" s="12"/>
      <c r="FM347" s="12"/>
      <c r="FN347" s="12"/>
      <c r="FO347" s="12"/>
      <c r="FP347" s="12"/>
      <c r="FQ347" s="12"/>
      <c r="FR347" s="12"/>
    </row>
    <row r="348" spans="19:174" x14ac:dyDescent="0.3">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c r="FJ348" s="12"/>
      <c r="FK348" s="12"/>
      <c r="FL348" s="12"/>
      <c r="FM348" s="12"/>
      <c r="FN348" s="12"/>
      <c r="FO348" s="12"/>
      <c r="FP348" s="12"/>
      <c r="FQ348" s="12"/>
      <c r="FR348" s="12"/>
    </row>
    <row r="349" spans="19:174" x14ac:dyDescent="0.3">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c r="FJ349" s="12"/>
      <c r="FK349" s="12"/>
      <c r="FL349" s="12"/>
      <c r="FM349" s="12"/>
      <c r="FN349" s="12"/>
      <c r="FO349" s="12"/>
      <c r="FP349" s="12"/>
      <c r="FQ349" s="12"/>
      <c r="FR349" s="12"/>
    </row>
    <row r="350" spans="19:174" x14ac:dyDescent="0.3">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c r="FJ350" s="12"/>
      <c r="FK350" s="12"/>
      <c r="FL350" s="12"/>
      <c r="FM350" s="12"/>
      <c r="FN350" s="12"/>
      <c r="FO350" s="12"/>
      <c r="FP350" s="12"/>
      <c r="FQ350" s="12"/>
      <c r="FR350" s="12"/>
    </row>
    <row r="351" spans="19:174" x14ac:dyDescent="0.3">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c r="FJ351" s="12"/>
      <c r="FK351" s="12"/>
      <c r="FL351" s="12"/>
      <c r="FM351" s="12"/>
      <c r="FN351" s="12"/>
      <c r="FO351" s="12"/>
      <c r="FP351" s="12"/>
      <c r="FQ351" s="12"/>
      <c r="FR351" s="12"/>
    </row>
    <row r="352" spans="19:174" x14ac:dyDescent="0.3">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c r="FE352" s="12"/>
      <c r="FF352" s="12"/>
      <c r="FG352" s="12"/>
      <c r="FH352" s="12"/>
      <c r="FI352" s="12"/>
      <c r="FJ352" s="12"/>
      <c r="FK352" s="12"/>
      <c r="FL352" s="12"/>
      <c r="FM352" s="12"/>
      <c r="FN352" s="12"/>
      <c r="FO352" s="12"/>
      <c r="FP352" s="12"/>
      <c r="FQ352" s="12"/>
      <c r="FR352" s="12"/>
    </row>
    <row r="353" spans="19:174" x14ac:dyDescent="0.3">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c r="FJ353" s="12"/>
      <c r="FK353" s="12"/>
      <c r="FL353" s="12"/>
      <c r="FM353" s="12"/>
      <c r="FN353" s="12"/>
      <c r="FO353" s="12"/>
      <c r="FP353" s="12"/>
      <c r="FQ353" s="12"/>
      <c r="FR353" s="12"/>
    </row>
    <row r="354" spans="19:174" x14ac:dyDescent="0.3">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c r="FJ354" s="12"/>
      <c r="FK354" s="12"/>
      <c r="FL354" s="12"/>
      <c r="FM354" s="12"/>
      <c r="FN354" s="12"/>
      <c r="FO354" s="12"/>
      <c r="FP354" s="12"/>
      <c r="FQ354" s="12"/>
      <c r="FR354" s="12"/>
    </row>
    <row r="355" spans="19:174" x14ac:dyDescent="0.3">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c r="FL355" s="12"/>
      <c r="FM355" s="12"/>
      <c r="FN355" s="12"/>
      <c r="FO355" s="12"/>
      <c r="FP355" s="12"/>
      <c r="FQ355" s="12"/>
      <c r="FR355" s="12"/>
    </row>
    <row r="356" spans="19:174" x14ac:dyDescent="0.3">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c r="FL356" s="12"/>
      <c r="FM356" s="12"/>
      <c r="FN356" s="12"/>
      <c r="FO356" s="12"/>
      <c r="FP356" s="12"/>
      <c r="FQ356" s="12"/>
      <c r="FR356" s="12"/>
    </row>
    <row r="357" spans="19:174" x14ac:dyDescent="0.3">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c r="FL357" s="12"/>
      <c r="FM357" s="12"/>
      <c r="FN357" s="12"/>
      <c r="FO357" s="12"/>
      <c r="FP357" s="12"/>
      <c r="FQ357" s="12"/>
      <c r="FR357" s="12"/>
    </row>
    <row r="358" spans="19:174" x14ac:dyDescent="0.3">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c r="FL358" s="12"/>
      <c r="FM358" s="12"/>
      <c r="FN358" s="12"/>
      <c r="FO358" s="12"/>
      <c r="FP358" s="12"/>
      <c r="FQ358" s="12"/>
      <c r="FR358" s="12"/>
    </row>
    <row r="359" spans="19:174" x14ac:dyDescent="0.3">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c r="FN359" s="12"/>
      <c r="FO359" s="12"/>
      <c r="FP359" s="12"/>
      <c r="FQ359" s="12"/>
      <c r="FR359" s="12"/>
    </row>
    <row r="360" spans="19:174" x14ac:dyDescent="0.3">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c r="FN360" s="12"/>
      <c r="FO360" s="12"/>
      <c r="FP360" s="12"/>
      <c r="FQ360" s="12"/>
      <c r="FR360" s="12"/>
    </row>
    <row r="361" spans="19:174" x14ac:dyDescent="0.3">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c r="FN361" s="12"/>
      <c r="FO361" s="12"/>
      <c r="FP361" s="12"/>
      <c r="FQ361" s="12"/>
      <c r="FR361" s="12"/>
    </row>
    <row r="362" spans="19:174" x14ac:dyDescent="0.3">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c r="FN362" s="12"/>
      <c r="FO362" s="12"/>
      <c r="FP362" s="12"/>
      <c r="FQ362" s="12"/>
      <c r="FR362" s="12"/>
    </row>
    <row r="363" spans="19:174" x14ac:dyDescent="0.3">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c r="FJ363" s="12"/>
      <c r="FK363" s="12"/>
      <c r="FL363" s="12"/>
      <c r="FM363" s="12"/>
      <c r="FN363" s="12"/>
      <c r="FO363" s="12"/>
      <c r="FP363" s="12"/>
      <c r="FQ363" s="12"/>
      <c r="FR363" s="12"/>
    </row>
    <row r="364" spans="19:174" x14ac:dyDescent="0.3">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c r="FJ364" s="12"/>
      <c r="FK364" s="12"/>
      <c r="FL364" s="12"/>
      <c r="FM364" s="12"/>
      <c r="FN364" s="12"/>
      <c r="FO364" s="12"/>
      <c r="FP364" s="12"/>
      <c r="FQ364" s="12"/>
      <c r="FR364" s="12"/>
    </row>
    <row r="365" spans="19:174" x14ac:dyDescent="0.3">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c r="FJ365" s="12"/>
      <c r="FK365" s="12"/>
      <c r="FL365" s="12"/>
      <c r="FM365" s="12"/>
      <c r="FN365" s="12"/>
      <c r="FO365" s="12"/>
      <c r="FP365" s="12"/>
      <c r="FQ365" s="12"/>
      <c r="FR365" s="12"/>
    </row>
    <row r="366" spans="19:174" x14ac:dyDescent="0.3">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c r="FJ366" s="12"/>
      <c r="FK366" s="12"/>
      <c r="FL366" s="12"/>
      <c r="FM366" s="12"/>
      <c r="FN366" s="12"/>
      <c r="FO366" s="12"/>
      <c r="FP366" s="12"/>
      <c r="FQ366" s="12"/>
      <c r="FR366" s="12"/>
    </row>
    <row r="367" spans="19:174" x14ac:dyDescent="0.3">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EZ367" s="12"/>
      <c r="FA367" s="12"/>
      <c r="FB367" s="12"/>
      <c r="FC367" s="12"/>
      <c r="FD367" s="12"/>
      <c r="FE367" s="12"/>
      <c r="FF367" s="12"/>
      <c r="FG367" s="12"/>
      <c r="FH367" s="12"/>
      <c r="FI367" s="12"/>
      <c r="FJ367" s="12"/>
      <c r="FK367" s="12"/>
      <c r="FL367" s="12"/>
      <c r="FM367" s="12"/>
      <c r="FN367" s="12"/>
      <c r="FO367" s="12"/>
      <c r="FP367" s="12"/>
      <c r="FQ367" s="12"/>
      <c r="FR367" s="12"/>
    </row>
    <row r="368" spans="19:174" x14ac:dyDescent="0.3">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EZ368" s="12"/>
      <c r="FA368" s="12"/>
      <c r="FB368" s="12"/>
      <c r="FC368" s="12"/>
      <c r="FD368" s="12"/>
      <c r="FE368" s="12"/>
      <c r="FF368" s="12"/>
      <c r="FG368" s="12"/>
      <c r="FH368" s="12"/>
      <c r="FI368" s="12"/>
      <c r="FJ368" s="12"/>
      <c r="FK368" s="12"/>
      <c r="FL368" s="12"/>
      <c r="FM368" s="12"/>
      <c r="FN368" s="12"/>
      <c r="FO368" s="12"/>
      <c r="FP368" s="12"/>
      <c r="FQ368" s="12"/>
      <c r="FR368" s="12"/>
    </row>
    <row r="369" spans="19:174" x14ac:dyDescent="0.3">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EZ369" s="12"/>
      <c r="FA369" s="12"/>
      <c r="FB369" s="12"/>
      <c r="FC369" s="12"/>
      <c r="FD369" s="12"/>
      <c r="FE369" s="12"/>
      <c r="FF369" s="12"/>
      <c r="FG369" s="12"/>
      <c r="FH369" s="12"/>
      <c r="FI369" s="12"/>
      <c r="FJ369" s="12"/>
      <c r="FK369" s="12"/>
      <c r="FL369" s="12"/>
      <c r="FM369" s="12"/>
      <c r="FN369" s="12"/>
      <c r="FO369" s="12"/>
      <c r="FP369" s="12"/>
      <c r="FQ369" s="12"/>
      <c r="FR369" s="12"/>
    </row>
    <row r="370" spans="19:174" x14ac:dyDescent="0.3">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12"/>
      <c r="EP370" s="12"/>
      <c r="EQ370" s="12"/>
      <c r="ER370" s="12"/>
      <c r="ES370" s="12"/>
      <c r="ET370" s="12"/>
      <c r="EU370" s="12"/>
      <c r="EV370" s="12"/>
      <c r="EW370" s="12"/>
      <c r="EX370" s="12"/>
      <c r="EY370" s="12"/>
      <c r="EZ370" s="12"/>
      <c r="FA370" s="12"/>
      <c r="FB370" s="12"/>
      <c r="FC370" s="12"/>
      <c r="FD370" s="12"/>
      <c r="FE370" s="12"/>
      <c r="FF370" s="12"/>
      <c r="FG370" s="12"/>
      <c r="FH370" s="12"/>
      <c r="FI370" s="12"/>
      <c r="FJ370" s="12"/>
      <c r="FK370" s="12"/>
      <c r="FL370" s="12"/>
      <c r="FM370" s="12"/>
      <c r="FN370" s="12"/>
      <c r="FO370" s="12"/>
      <c r="FP370" s="12"/>
      <c r="FQ370" s="12"/>
      <c r="FR370" s="12"/>
    </row>
    <row r="371" spans="19:174" x14ac:dyDescent="0.3">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EZ371" s="12"/>
      <c r="FA371" s="12"/>
      <c r="FB371" s="12"/>
      <c r="FC371" s="12"/>
      <c r="FD371" s="12"/>
      <c r="FE371" s="12"/>
      <c r="FF371" s="12"/>
      <c r="FG371" s="12"/>
      <c r="FH371" s="12"/>
      <c r="FI371" s="12"/>
      <c r="FJ371" s="12"/>
      <c r="FK371" s="12"/>
      <c r="FL371" s="12"/>
      <c r="FM371" s="12"/>
      <c r="FN371" s="12"/>
      <c r="FO371" s="12"/>
      <c r="FP371" s="12"/>
      <c r="FQ371" s="12"/>
      <c r="FR371" s="12"/>
    </row>
    <row r="372" spans="19:174" x14ac:dyDescent="0.3">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12"/>
      <c r="EP372" s="12"/>
      <c r="EQ372" s="12"/>
      <c r="ER372" s="12"/>
      <c r="ES372" s="12"/>
      <c r="ET372" s="12"/>
      <c r="EU372" s="12"/>
      <c r="EV372" s="12"/>
      <c r="EW372" s="12"/>
      <c r="EX372" s="12"/>
      <c r="EY372" s="12"/>
      <c r="EZ372" s="12"/>
      <c r="FA372" s="12"/>
      <c r="FB372" s="12"/>
      <c r="FC372" s="12"/>
      <c r="FD372" s="12"/>
      <c r="FE372" s="12"/>
      <c r="FF372" s="12"/>
      <c r="FG372" s="12"/>
      <c r="FH372" s="12"/>
      <c r="FI372" s="12"/>
      <c r="FJ372" s="12"/>
      <c r="FK372" s="12"/>
      <c r="FL372" s="12"/>
      <c r="FM372" s="12"/>
      <c r="FN372" s="12"/>
      <c r="FO372" s="12"/>
      <c r="FP372" s="12"/>
      <c r="FQ372" s="12"/>
      <c r="FR372" s="12"/>
    </row>
    <row r="373" spans="19:174" x14ac:dyDescent="0.3">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EZ373" s="12"/>
      <c r="FA373" s="12"/>
      <c r="FB373" s="12"/>
      <c r="FC373" s="12"/>
      <c r="FD373" s="12"/>
      <c r="FE373" s="12"/>
      <c r="FF373" s="12"/>
      <c r="FG373" s="12"/>
      <c r="FH373" s="12"/>
      <c r="FI373" s="12"/>
      <c r="FJ373" s="12"/>
      <c r="FK373" s="12"/>
      <c r="FL373" s="12"/>
      <c r="FM373" s="12"/>
      <c r="FN373" s="12"/>
      <c r="FO373" s="12"/>
      <c r="FP373" s="12"/>
      <c r="FQ373" s="12"/>
      <c r="FR373" s="12"/>
    </row>
    <row r="374" spans="19:174" x14ac:dyDescent="0.3">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EZ374" s="12"/>
      <c r="FA374" s="12"/>
      <c r="FB374" s="12"/>
      <c r="FC374" s="12"/>
      <c r="FD374" s="12"/>
      <c r="FE374" s="12"/>
      <c r="FF374" s="12"/>
      <c r="FG374" s="12"/>
      <c r="FH374" s="12"/>
      <c r="FI374" s="12"/>
      <c r="FJ374" s="12"/>
      <c r="FK374" s="12"/>
      <c r="FL374" s="12"/>
      <c r="FM374" s="12"/>
      <c r="FN374" s="12"/>
      <c r="FO374" s="12"/>
      <c r="FP374" s="12"/>
      <c r="FQ374" s="12"/>
      <c r="FR374" s="12"/>
    </row>
    <row r="375" spans="19:174" x14ac:dyDescent="0.3">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c r="FJ375" s="12"/>
      <c r="FK375" s="12"/>
      <c r="FL375" s="12"/>
      <c r="FM375" s="12"/>
      <c r="FN375" s="12"/>
      <c r="FO375" s="12"/>
      <c r="FP375" s="12"/>
      <c r="FQ375" s="12"/>
      <c r="FR375" s="12"/>
    </row>
    <row r="376" spans="19:174" x14ac:dyDescent="0.3">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row>
    <row r="377" spans="19:174" x14ac:dyDescent="0.3">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c r="FJ377" s="12"/>
      <c r="FK377" s="12"/>
      <c r="FL377" s="12"/>
      <c r="FM377" s="12"/>
      <c r="FN377" s="12"/>
      <c r="FO377" s="12"/>
      <c r="FP377" s="12"/>
      <c r="FQ377" s="12"/>
      <c r="FR377" s="12"/>
    </row>
    <row r="378" spans="19:174" x14ac:dyDescent="0.3">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c r="FJ378" s="12"/>
      <c r="FK378" s="12"/>
      <c r="FL378" s="12"/>
      <c r="FM378" s="12"/>
      <c r="FN378" s="12"/>
      <c r="FO378" s="12"/>
      <c r="FP378" s="12"/>
      <c r="FQ378" s="12"/>
      <c r="FR378" s="12"/>
    </row>
    <row r="379" spans="19:174" x14ac:dyDescent="0.3">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c r="EH379" s="12"/>
      <c r="EI379" s="12"/>
      <c r="EJ379" s="12"/>
      <c r="EK379" s="12"/>
      <c r="EL379" s="12"/>
      <c r="EM379" s="12"/>
      <c r="EN379" s="12"/>
      <c r="EO379" s="12"/>
      <c r="EP379" s="12"/>
      <c r="EQ379" s="12"/>
      <c r="ER379" s="12"/>
      <c r="ES379" s="12"/>
      <c r="ET379" s="12"/>
      <c r="EU379" s="12"/>
      <c r="EV379" s="12"/>
      <c r="EW379" s="12"/>
      <c r="EX379" s="12"/>
      <c r="EY379" s="12"/>
      <c r="EZ379" s="12"/>
      <c r="FA379" s="12"/>
      <c r="FB379" s="12"/>
      <c r="FC379" s="12"/>
      <c r="FD379" s="12"/>
      <c r="FE379" s="12"/>
      <c r="FF379" s="12"/>
      <c r="FG379" s="12"/>
      <c r="FH379" s="12"/>
      <c r="FI379" s="12"/>
      <c r="FJ379" s="12"/>
      <c r="FK379" s="12"/>
      <c r="FL379" s="12"/>
      <c r="FM379" s="12"/>
      <c r="FN379" s="12"/>
      <c r="FO379" s="12"/>
      <c r="FP379" s="12"/>
      <c r="FQ379" s="12"/>
      <c r="FR379" s="12"/>
    </row>
    <row r="380" spans="19:174" x14ac:dyDescent="0.3">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c r="EH380" s="12"/>
      <c r="EI380" s="12"/>
      <c r="EJ380" s="12"/>
      <c r="EK380" s="12"/>
      <c r="EL380" s="12"/>
      <c r="EM380" s="12"/>
      <c r="EN380" s="12"/>
      <c r="EO380" s="12"/>
      <c r="EP380" s="12"/>
      <c r="EQ380" s="12"/>
      <c r="ER380" s="12"/>
      <c r="ES380" s="12"/>
      <c r="ET380" s="12"/>
      <c r="EU380" s="12"/>
      <c r="EV380" s="12"/>
      <c r="EW380" s="12"/>
      <c r="EX380" s="12"/>
      <c r="EY380" s="12"/>
      <c r="EZ380" s="12"/>
      <c r="FA380" s="12"/>
      <c r="FB380" s="12"/>
      <c r="FC380" s="12"/>
      <c r="FD380" s="12"/>
      <c r="FE380" s="12"/>
      <c r="FF380" s="12"/>
      <c r="FG380" s="12"/>
      <c r="FH380" s="12"/>
      <c r="FI380" s="12"/>
      <c r="FJ380" s="12"/>
      <c r="FK380" s="12"/>
      <c r="FL380" s="12"/>
      <c r="FM380" s="12"/>
      <c r="FN380" s="12"/>
      <c r="FO380" s="12"/>
      <c r="FP380" s="12"/>
      <c r="FQ380" s="12"/>
      <c r="FR380" s="12"/>
    </row>
    <row r="381" spans="19:174" x14ac:dyDescent="0.3">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c r="EH381" s="12"/>
      <c r="EI381" s="12"/>
      <c r="EJ381" s="12"/>
      <c r="EK381" s="12"/>
      <c r="EL381" s="12"/>
      <c r="EM381" s="12"/>
      <c r="EN381" s="12"/>
      <c r="EO381" s="12"/>
      <c r="EP381" s="12"/>
      <c r="EQ381" s="12"/>
      <c r="ER381" s="12"/>
      <c r="ES381" s="12"/>
      <c r="ET381" s="12"/>
      <c r="EU381" s="12"/>
      <c r="EV381" s="12"/>
      <c r="EW381" s="12"/>
      <c r="EX381" s="12"/>
      <c r="EY381" s="12"/>
      <c r="EZ381" s="12"/>
      <c r="FA381" s="12"/>
      <c r="FB381" s="12"/>
      <c r="FC381" s="12"/>
      <c r="FD381" s="12"/>
      <c r="FE381" s="12"/>
      <c r="FF381" s="12"/>
      <c r="FG381" s="12"/>
      <c r="FH381" s="12"/>
      <c r="FI381" s="12"/>
      <c r="FJ381" s="12"/>
      <c r="FK381" s="12"/>
      <c r="FL381" s="12"/>
      <c r="FM381" s="12"/>
      <c r="FN381" s="12"/>
      <c r="FO381" s="12"/>
      <c r="FP381" s="12"/>
      <c r="FQ381" s="12"/>
      <c r="FR381" s="12"/>
    </row>
    <row r="382" spans="19:174" x14ac:dyDescent="0.3">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c r="FJ382" s="12"/>
      <c r="FK382" s="12"/>
      <c r="FL382" s="12"/>
      <c r="FM382" s="12"/>
      <c r="FN382" s="12"/>
      <c r="FO382" s="12"/>
      <c r="FP382" s="12"/>
      <c r="FQ382" s="12"/>
      <c r="FR382" s="12"/>
    </row>
    <row r="383" spans="19:174" x14ac:dyDescent="0.3">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12"/>
      <c r="EP383" s="12"/>
      <c r="EQ383" s="12"/>
      <c r="ER383" s="12"/>
      <c r="ES383" s="12"/>
      <c r="ET383" s="12"/>
      <c r="EU383" s="12"/>
      <c r="EV383" s="12"/>
      <c r="EW383" s="12"/>
      <c r="EX383" s="12"/>
      <c r="EY383" s="12"/>
      <c r="EZ383" s="12"/>
      <c r="FA383" s="12"/>
      <c r="FB383" s="12"/>
      <c r="FC383" s="12"/>
      <c r="FD383" s="12"/>
      <c r="FE383" s="12"/>
      <c r="FF383" s="12"/>
      <c r="FG383" s="12"/>
      <c r="FH383" s="12"/>
      <c r="FI383" s="12"/>
      <c r="FJ383" s="12"/>
      <c r="FK383" s="12"/>
      <c r="FL383" s="12"/>
      <c r="FM383" s="12"/>
      <c r="FN383" s="12"/>
      <c r="FO383" s="12"/>
      <c r="FP383" s="12"/>
      <c r="FQ383" s="12"/>
      <c r="FR383" s="12"/>
    </row>
    <row r="384" spans="19:174" x14ac:dyDescent="0.3">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EZ384" s="12"/>
      <c r="FA384" s="12"/>
      <c r="FB384" s="12"/>
      <c r="FC384" s="12"/>
      <c r="FD384" s="12"/>
      <c r="FE384" s="12"/>
      <c r="FF384" s="12"/>
      <c r="FG384" s="12"/>
      <c r="FH384" s="12"/>
      <c r="FI384" s="12"/>
      <c r="FJ384" s="12"/>
      <c r="FK384" s="12"/>
      <c r="FL384" s="12"/>
      <c r="FM384" s="12"/>
      <c r="FN384" s="12"/>
      <c r="FO384" s="12"/>
      <c r="FP384" s="12"/>
      <c r="FQ384" s="12"/>
      <c r="FR384" s="12"/>
    </row>
    <row r="385" spans="19:174" x14ac:dyDescent="0.3">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c r="FJ385" s="12"/>
      <c r="FK385" s="12"/>
      <c r="FL385" s="12"/>
      <c r="FM385" s="12"/>
      <c r="FN385" s="12"/>
      <c r="FO385" s="12"/>
      <c r="FP385" s="12"/>
      <c r="FQ385" s="12"/>
      <c r="FR385" s="12"/>
    </row>
    <row r="386" spans="19:174" x14ac:dyDescent="0.3">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EZ386" s="12"/>
      <c r="FA386" s="12"/>
      <c r="FB386" s="12"/>
      <c r="FC386" s="12"/>
      <c r="FD386" s="12"/>
      <c r="FE386" s="12"/>
      <c r="FF386" s="12"/>
      <c r="FG386" s="12"/>
      <c r="FH386" s="12"/>
      <c r="FI386" s="12"/>
      <c r="FJ386" s="12"/>
      <c r="FK386" s="12"/>
      <c r="FL386" s="12"/>
      <c r="FM386" s="12"/>
      <c r="FN386" s="12"/>
      <c r="FO386" s="12"/>
      <c r="FP386" s="12"/>
      <c r="FQ386" s="12"/>
      <c r="FR386" s="12"/>
    </row>
    <row r="387" spans="19:174" x14ac:dyDescent="0.3">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12"/>
      <c r="EP387" s="12"/>
      <c r="EQ387" s="12"/>
      <c r="ER387" s="12"/>
      <c r="ES387" s="12"/>
      <c r="ET387" s="12"/>
      <c r="EU387" s="12"/>
      <c r="EV387" s="12"/>
      <c r="EW387" s="12"/>
      <c r="EX387" s="12"/>
      <c r="EY387" s="12"/>
      <c r="EZ387" s="12"/>
      <c r="FA387" s="12"/>
      <c r="FB387" s="12"/>
      <c r="FC387" s="12"/>
      <c r="FD387" s="12"/>
      <c r="FE387" s="12"/>
      <c r="FF387" s="12"/>
      <c r="FG387" s="12"/>
      <c r="FH387" s="12"/>
      <c r="FI387" s="12"/>
      <c r="FJ387" s="12"/>
      <c r="FK387" s="12"/>
      <c r="FL387" s="12"/>
      <c r="FM387" s="12"/>
      <c r="FN387" s="12"/>
      <c r="FO387" s="12"/>
      <c r="FP387" s="12"/>
      <c r="FQ387" s="12"/>
      <c r="FR387" s="12"/>
    </row>
    <row r="388" spans="19:174" x14ac:dyDescent="0.3">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c r="FJ388" s="12"/>
      <c r="FK388" s="12"/>
      <c r="FL388" s="12"/>
      <c r="FM388" s="12"/>
      <c r="FN388" s="12"/>
      <c r="FO388" s="12"/>
      <c r="FP388" s="12"/>
      <c r="FQ388" s="12"/>
      <c r="FR388" s="12"/>
    </row>
    <row r="389" spans="19:174" x14ac:dyDescent="0.3">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c r="EH389" s="12"/>
      <c r="EI389" s="12"/>
      <c r="EJ389" s="12"/>
      <c r="EK389" s="12"/>
      <c r="EL389" s="12"/>
      <c r="EM389" s="12"/>
      <c r="EN389" s="12"/>
      <c r="EO389" s="12"/>
      <c r="EP389" s="12"/>
      <c r="EQ389" s="12"/>
      <c r="ER389" s="12"/>
      <c r="ES389" s="12"/>
      <c r="ET389" s="12"/>
      <c r="EU389" s="12"/>
      <c r="EV389" s="12"/>
      <c r="EW389" s="12"/>
      <c r="EX389" s="12"/>
      <c r="EY389" s="12"/>
      <c r="EZ389" s="12"/>
      <c r="FA389" s="12"/>
      <c r="FB389" s="12"/>
      <c r="FC389" s="12"/>
      <c r="FD389" s="12"/>
      <c r="FE389" s="12"/>
      <c r="FF389" s="12"/>
      <c r="FG389" s="12"/>
      <c r="FH389" s="12"/>
      <c r="FI389" s="12"/>
      <c r="FJ389" s="12"/>
      <c r="FK389" s="12"/>
      <c r="FL389" s="12"/>
      <c r="FM389" s="12"/>
      <c r="FN389" s="12"/>
      <c r="FO389" s="12"/>
      <c r="FP389" s="12"/>
      <c r="FQ389" s="12"/>
      <c r="FR389" s="12"/>
    </row>
    <row r="390" spans="19:174" x14ac:dyDescent="0.3">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12"/>
      <c r="DZ390" s="12"/>
      <c r="EA390" s="12"/>
      <c r="EB390" s="12"/>
      <c r="EC390" s="12"/>
      <c r="ED390" s="12"/>
      <c r="EE390" s="12"/>
      <c r="EF390" s="12"/>
      <c r="EG390" s="12"/>
      <c r="EH390" s="12"/>
      <c r="EI390" s="12"/>
      <c r="EJ390" s="12"/>
      <c r="EK390" s="12"/>
      <c r="EL390" s="12"/>
      <c r="EM390" s="12"/>
      <c r="EN390" s="12"/>
      <c r="EO390" s="12"/>
      <c r="EP390" s="12"/>
      <c r="EQ390" s="12"/>
      <c r="ER390" s="12"/>
      <c r="ES390" s="12"/>
      <c r="ET390" s="12"/>
      <c r="EU390" s="12"/>
      <c r="EV390" s="12"/>
      <c r="EW390" s="12"/>
      <c r="EX390" s="12"/>
      <c r="EY390" s="12"/>
      <c r="EZ390" s="12"/>
      <c r="FA390" s="12"/>
      <c r="FB390" s="12"/>
      <c r="FC390" s="12"/>
      <c r="FD390" s="12"/>
      <c r="FE390" s="12"/>
      <c r="FF390" s="12"/>
      <c r="FG390" s="12"/>
      <c r="FH390" s="12"/>
      <c r="FI390" s="12"/>
      <c r="FJ390" s="12"/>
      <c r="FK390" s="12"/>
      <c r="FL390" s="12"/>
      <c r="FM390" s="12"/>
      <c r="FN390" s="12"/>
      <c r="FO390" s="12"/>
      <c r="FP390" s="12"/>
      <c r="FQ390" s="12"/>
      <c r="FR390" s="12"/>
    </row>
    <row r="391" spans="19:174" x14ac:dyDescent="0.3">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c r="DR391" s="12"/>
      <c r="DS391" s="12"/>
      <c r="DT391" s="12"/>
      <c r="DU391" s="12"/>
      <c r="DV391" s="12"/>
      <c r="DW391" s="12"/>
      <c r="DX391" s="12"/>
      <c r="DY391" s="12"/>
      <c r="DZ391" s="12"/>
      <c r="EA391" s="12"/>
      <c r="EB391" s="12"/>
      <c r="EC391" s="12"/>
      <c r="ED391" s="12"/>
      <c r="EE391" s="12"/>
      <c r="EF391" s="12"/>
      <c r="EG391" s="12"/>
      <c r="EH391" s="12"/>
      <c r="EI391" s="12"/>
      <c r="EJ391" s="12"/>
      <c r="EK391" s="12"/>
      <c r="EL391" s="12"/>
      <c r="EM391" s="12"/>
      <c r="EN391" s="12"/>
      <c r="EO391" s="12"/>
      <c r="EP391" s="12"/>
      <c r="EQ391" s="12"/>
      <c r="ER391" s="12"/>
      <c r="ES391" s="12"/>
      <c r="ET391" s="12"/>
      <c r="EU391" s="12"/>
      <c r="EV391" s="12"/>
      <c r="EW391" s="12"/>
      <c r="EX391" s="12"/>
      <c r="EY391" s="12"/>
      <c r="EZ391" s="12"/>
      <c r="FA391" s="12"/>
      <c r="FB391" s="12"/>
      <c r="FC391" s="12"/>
      <c r="FD391" s="12"/>
      <c r="FE391" s="12"/>
      <c r="FF391" s="12"/>
      <c r="FG391" s="12"/>
      <c r="FH391" s="12"/>
      <c r="FI391" s="12"/>
      <c r="FJ391" s="12"/>
      <c r="FK391" s="12"/>
      <c r="FL391" s="12"/>
      <c r="FM391" s="12"/>
      <c r="FN391" s="12"/>
      <c r="FO391" s="12"/>
      <c r="FP391" s="12"/>
      <c r="FQ391" s="12"/>
      <c r="FR391" s="12"/>
    </row>
    <row r="392" spans="19:174" x14ac:dyDescent="0.3">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c r="EH392" s="12"/>
      <c r="EI392" s="12"/>
      <c r="EJ392" s="12"/>
      <c r="EK392" s="12"/>
      <c r="EL392" s="12"/>
      <c r="EM392" s="12"/>
      <c r="EN392" s="12"/>
      <c r="EO392" s="12"/>
      <c r="EP392" s="12"/>
      <c r="EQ392" s="12"/>
      <c r="ER392" s="12"/>
      <c r="ES392" s="12"/>
      <c r="ET392" s="12"/>
      <c r="EU392" s="12"/>
      <c r="EV392" s="12"/>
      <c r="EW392" s="12"/>
      <c r="EX392" s="12"/>
      <c r="EY392" s="12"/>
      <c r="EZ392" s="12"/>
      <c r="FA392" s="12"/>
      <c r="FB392" s="12"/>
      <c r="FC392" s="12"/>
      <c r="FD392" s="12"/>
      <c r="FE392" s="12"/>
      <c r="FF392" s="12"/>
      <c r="FG392" s="12"/>
      <c r="FH392" s="12"/>
      <c r="FI392" s="12"/>
      <c r="FJ392" s="12"/>
      <c r="FK392" s="12"/>
      <c r="FL392" s="12"/>
      <c r="FM392" s="12"/>
      <c r="FN392" s="12"/>
      <c r="FO392" s="12"/>
      <c r="FP392" s="12"/>
      <c r="FQ392" s="12"/>
      <c r="FR392" s="12"/>
    </row>
    <row r="393" spans="19:174" x14ac:dyDescent="0.3">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c r="DR393" s="12"/>
      <c r="DS393" s="12"/>
      <c r="DT393" s="12"/>
      <c r="DU393" s="12"/>
      <c r="DV393" s="12"/>
      <c r="DW393" s="12"/>
      <c r="DX393" s="12"/>
      <c r="DY393" s="12"/>
      <c r="DZ393" s="12"/>
      <c r="EA393" s="12"/>
      <c r="EB393" s="12"/>
      <c r="EC393" s="12"/>
      <c r="ED393" s="12"/>
      <c r="EE393" s="12"/>
      <c r="EF393" s="12"/>
      <c r="EG393" s="12"/>
      <c r="EH393" s="12"/>
      <c r="EI393" s="12"/>
      <c r="EJ393" s="12"/>
      <c r="EK393" s="12"/>
      <c r="EL393" s="12"/>
      <c r="EM393" s="12"/>
      <c r="EN393" s="12"/>
      <c r="EO393" s="12"/>
      <c r="EP393" s="12"/>
      <c r="EQ393" s="12"/>
      <c r="ER393" s="12"/>
      <c r="ES393" s="12"/>
      <c r="ET393" s="12"/>
      <c r="EU393" s="12"/>
      <c r="EV393" s="12"/>
      <c r="EW393" s="12"/>
      <c r="EX393" s="12"/>
      <c r="EY393" s="12"/>
      <c r="EZ393" s="12"/>
      <c r="FA393" s="12"/>
      <c r="FB393" s="12"/>
      <c r="FC393" s="12"/>
      <c r="FD393" s="12"/>
      <c r="FE393" s="12"/>
      <c r="FF393" s="12"/>
      <c r="FG393" s="12"/>
      <c r="FH393" s="12"/>
      <c r="FI393" s="12"/>
      <c r="FJ393" s="12"/>
      <c r="FK393" s="12"/>
      <c r="FL393" s="12"/>
      <c r="FM393" s="12"/>
      <c r="FN393" s="12"/>
      <c r="FO393" s="12"/>
      <c r="FP393" s="12"/>
      <c r="FQ393" s="12"/>
      <c r="FR393" s="12"/>
    </row>
    <row r="394" spans="19:174" x14ac:dyDescent="0.3">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c r="EH394" s="12"/>
      <c r="EI394" s="12"/>
      <c r="EJ394" s="12"/>
      <c r="EK394" s="12"/>
      <c r="EL394" s="12"/>
      <c r="EM394" s="12"/>
      <c r="EN394" s="12"/>
      <c r="EO394" s="12"/>
      <c r="EP394" s="12"/>
      <c r="EQ394" s="12"/>
      <c r="ER394" s="12"/>
      <c r="ES394" s="12"/>
      <c r="ET394" s="12"/>
      <c r="EU394" s="12"/>
      <c r="EV394" s="12"/>
      <c r="EW394" s="12"/>
      <c r="EX394" s="12"/>
      <c r="EY394" s="12"/>
      <c r="EZ394" s="12"/>
      <c r="FA394" s="12"/>
      <c r="FB394" s="12"/>
      <c r="FC394" s="12"/>
      <c r="FD394" s="12"/>
      <c r="FE394" s="12"/>
      <c r="FF394" s="12"/>
      <c r="FG394" s="12"/>
      <c r="FH394" s="12"/>
      <c r="FI394" s="12"/>
      <c r="FJ394" s="12"/>
      <c r="FK394" s="12"/>
      <c r="FL394" s="12"/>
      <c r="FM394" s="12"/>
      <c r="FN394" s="12"/>
      <c r="FO394" s="12"/>
      <c r="FP394" s="12"/>
      <c r="FQ394" s="12"/>
      <c r="FR394" s="12"/>
    </row>
    <row r="395" spans="19:174" x14ac:dyDescent="0.3">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12"/>
      <c r="EP395" s="12"/>
      <c r="EQ395" s="12"/>
      <c r="ER395" s="12"/>
      <c r="ES395" s="12"/>
      <c r="ET395" s="12"/>
      <c r="EU395" s="12"/>
      <c r="EV395" s="12"/>
      <c r="EW395" s="12"/>
      <c r="EX395" s="12"/>
      <c r="EY395" s="12"/>
      <c r="EZ395" s="12"/>
      <c r="FA395" s="12"/>
      <c r="FB395" s="12"/>
      <c r="FC395" s="12"/>
      <c r="FD395" s="12"/>
      <c r="FE395" s="12"/>
      <c r="FF395" s="12"/>
      <c r="FG395" s="12"/>
      <c r="FH395" s="12"/>
      <c r="FI395" s="12"/>
      <c r="FJ395" s="12"/>
      <c r="FK395" s="12"/>
      <c r="FL395" s="12"/>
      <c r="FM395" s="12"/>
      <c r="FN395" s="12"/>
      <c r="FO395" s="12"/>
      <c r="FP395" s="12"/>
      <c r="FQ395" s="12"/>
      <c r="FR395" s="12"/>
    </row>
    <row r="396" spans="19:174" x14ac:dyDescent="0.3">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c r="EH396" s="12"/>
      <c r="EI396" s="12"/>
      <c r="EJ396" s="12"/>
      <c r="EK396" s="12"/>
      <c r="EL396" s="12"/>
      <c r="EM396" s="12"/>
      <c r="EN396" s="12"/>
      <c r="EO396" s="12"/>
      <c r="EP396" s="12"/>
      <c r="EQ396" s="12"/>
      <c r="ER396" s="12"/>
      <c r="ES396" s="12"/>
      <c r="ET396" s="12"/>
      <c r="EU396" s="12"/>
      <c r="EV396" s="12"/>
      <c r="EW396" s="12"/>
      <c r="EX396" s="12"/>
      <c r="EY396" s="12"/>
      <c r="EZ396" s="12"/>
      <c r="FA396" s="12"/>
      <c r="FB396" s="12"/>
      <c r="FC396" s="12"/>
      <c r="FD396" s="12"/>
      <c r="FE396" s="12"/>
      <c r="FF396" s="12"/>
      <c r="FG396" s="12"/>
      <c r="FH396" s="12"/>
      <c r="FI396" s="12"/>
      <c r="FJ396" s="12"/>
      <c r="FK396" s="12"/>
      <c r="FL396" s="12"/>
      <c r="FM396" s="12"/>
      <c r="FN396" s="12"/>
      <c r="FO396" s="12"/>
      <c r="FP396" s="12"/>
      <c r="FQ396" s="12"/>
      <c r="FR396" s="12"/>
    </row>
    <row r="397" spans="19:174" x14ac:dyDescent="0.3">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12"/>
      <c r="EP397" s="12"/>
      <c r="EQ397" s="12"/>
      <c r="ER397" s="12"/>
      <c r="ES397" s="12"/>
      <c r="ET397" s="12"/>
      <c r="EU397" s="12"/>
      <c r="EV397" s="12"/>
      <c r="EW397" s="12"/>
      <c r="EX397" s="12"/>
      <c r="EY397" s="12"/>
      <c r="EZ397" s="12"/>
      <c r="FA397" s="12"/>
      <c r="FB397" s="12"/>
      <c r="FC397" s="12"/>
      <c r="FD397" s="12"/>
      <c r="FE397" s="12"/>
      <c r="FF397" s="12"/>
      <c r="FG397" s="12"/>
      <c r="FH397" s="12"/>
      <c r="FI397" s="12"/>
      <c r="FJ397" s="12"/>
      <c r="FK397" s="12"/>
      <c r="FL397" s="12"/>
      <c r="FM397" s="12"/>
      <c r="FN397" s="12"/>
      <c r="FO397" s="12"/>
      <c r="FP397" s="12"/>
      <c r="FQ397" s="12"/>
      <c r="FR397" s="12"/>
    </row>
    <row r="398" spans="19:174" x14ac:dyDescent="0.3">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12"/>
      <c r="EP398" s="12"/>
      <c r="EQ398" s="12"/>
      <c r="ER398" s="12"/>
      <c r="ES398" s="12"/>
      <c r="ET398" s="12"/>
      <c r="EU398" s="12"/>
      <c r="EV398" s="12"/>
      <c r="EW398" s="12"/>
      <c r="EX398" s="12"/>
      <c r="EY398" s="12"/>
      <c r="EZ398" s="12"/>
      <c r="FA398" s="12"/>
      <c r="FB398" s="12"/>
      <c r="FC398" s="12"/>
      <c r="FD398" s="12"/>
      <c r="FE398" s="12"/>
      <c r="FF398" s="12"/>
      <c r="FG398" s="12"/>
      <c r="FH398" s="12"/>
      <c r="FI398" s="12"/>
      <c r="FJ398" s="12"/>
      <c r="FK398" s="12"/>
      <c r="FL398" s="12"/>
      <c r="FM398" s="12"/>
      <c r="FN398" s="12"/>
      <c r="FO398" s="12"/>
      <c r="FP398" s="12"/>
      <c r="FQ398" s="12"/>
      <c r="FR398" s="12"/>
    </row>
    <row r="399" spans="19:174" x14ac:dyDescent="0.3">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c r="EH399" s="12"/>
      <c r="EI399" s="12"/>
      <c r="EJ399" s="12"/>
      <c r="EK399" s="12"/>
      <c r="EL399" s="12"/>
      <c r="EM399" s="12"/>
      <c r="EN399" s="12"/>
      <c r="EO399" s="12"/>
      <c r="EP399" s="12"/>
      <c r="EQ399" s="12"/>
      <c r="ER399" s="12"/>
      <c r="ES399" s="12"/>
      <c r="ET399" s="12"/>
      <c r="EU399" s="12"/>
      <c r="EV399" s="12"/>
      <c r="EW399" s="12"/>
      <c r="EX399" s="12"/>
      <c r="EY399" s="12"/>
      <c r="EZ399" s="12"/>
      <c r="FA399" s="12"/>
      <c r="FB399" s="12"/>
      <c r="FC399" s="12"/>
      <c r="FD399" s="12"/>
      <c r="FE399" s="12"/>
      <c r="FF399" s="12"/>
      <c r="FG399" s="12"/>
      <c r="FH399" s="12"/>
      <c r="FI399" s="12"/>
      <c r="FJ399" s="12"/>
      <c r="FK399" s="12"/>
      <c r="FL399" s="12"/>
      <c r="FM399" s="12"/>
      <c r="FN399" s="12"/>
      <c r="FO399" s="12"/>
      <c r="FP399" s="12"/>
      <c r="FQ399" s="12"/>
      <c r="FR399" s="12"/>
    </row>
    <row r="400" spans="19:174" x14ac:dyDescent="0.3">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12"/>
      <c r="EP400" s="12"/>
      <c r="EQ400" s="12"/>
      <c r="ER400" s="12"/>
      <c r="ES400" s="12"/>
      <c r="ET400" s="12"/>
      <c r="EU400" s="12"/>
      <c r="EV400" s="12"/>
      <c r="EW400" s="12"/>
      <c r="EX400" s="12"/>
      <c r="EY400" s="12"/>
      <c r="EZ400" s="12"/>
      <c r="FA400" s="12"/>
      <c r="FB400" s="12"/>
      <c r="FC400" s="12"/>
      <c r="FD400" s="12"/>
      <c r="FE400" s="12"/>
      <c r="FF400" s="12"/>
      <c r="FG400" s="12"/>
      <c r="FH400" s="12"/>
      <c r="FI400" s="12"/>
      <c r="FJ400" s="12"/>
      <c r="FK400" s="12"/>
      <c r="FL400" s="12"/>
      <c r="FM400" s="12"/>
      <c r="FN400" s="12"/>
      <c r="FO400" s="12"/>
      <c r="FP400" s="12"/>
      <c r="FQ400" s="12"/>
      <c r="FR400" s="12"/>
    </row>
    <row r="401" spans="19:174" x14ac:dyDescent="0.3">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c r="EH401" s="12"/>
      <c r="EI401" s="12"/>
      <c r="EJ401" s="12"/>
      <c r="EK401" s="12"/>
      <c r="EL401" s="12"/>
      <c r="EM401" s="12"/>
      <c r="EN401" s="12"/>
      <c r="EO401" s="12"/>
      <c r="EP401" s="12"/>
      <c r="EQ401" s="12"/>
      <c r="ER401" s="12"/>
      <c r="ES401" s="12"/>
      <c r="ET401" s="12"/>
      <c r="EU401" s="12"/>
      <c r="EV401" s="12"/>
      <c r="EW401" s="12"/>
      <c r="EX401" s="12"/>
      <c r="EY401" s="12"/>
      <c r="EZ401" s="12"/>
      <c r="FA401" s="12"/>
      <c r="FB401" s="12"/>
      <c r="FC401" s="12"/>
      <c r="FD401" s="12"/>
      <c r="FE401" s="12"/>
      <c r="FF401" s="12"/>
      <c r="FG401" s="12"/>
      <c r="FH401" s="12"/>
      <c r="FI401" s="12"/>
      <c r="FJ401" s="12"/>
      <c r="FK401" s="12"/>
      <c r="FL401" s="12"/>
      <c r="FM401" s="12"/>
      <c r="FN401" s="12"/>
      <c r="FO401" s="12"/>
      <c r="FP401" s="12"/>
      <c r="FQ401" s="12"/>
      <c r="FR401" s="12"/>
    </row>
    <row r="402" spans="19:174" x14ac:dyDescent="0.3">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c r="DR402" s="12"/>
      <c r="DS402" s="12"/>
      <c r="DT402" s="12"/>
      <c r="DU402" s="12"/>
      <c r="DV402" s="12"/>
      <c r="DW402" s="12"/>
      <c r="DX402" s="12"/>
      <c r="DY402" s="12"/>
      <c r="DZ402" s="12"/>
      <c r="EA402" s="12"/>
      <c r="EB402" s="12"/>
      <c r="EC402" s="12"/>
      <c r="ED402" s="12"/>
      <c r="EE402" s="12"/>
      <c r="EF402" s="12"/>
      <c r="EG402" s="12"/>
      <c r="EH402" s="12"/>
      <c r="EI402" s="12"/>
      <c r="EJ402" s="12"/>
      <c r="EK402" s="12"/>
      <c r="EL402" s="12"/>
      <c r="EM402" s="12"/>
      <c r="EN402" s="12"/>
      <c r="EO402" s="12"/>
      <c r="EP402" s="12"/>
      <c r="EQ402" s="12"/>
      <c r="ER402" s="12"/>
      <c r="ES402" s="12"/>
      <c r="ET402" s="12"/>
      <c r="EU402" s="12"/>
      <c r="EV402" s="12"/>
      <c r="EW402" s="12"/>
      <c r="EX402" s="12"/>
      <c r="EY402" s="12"/>
      <c r="EZ402" s="12"/>
      <c r="FA402" s="12"/>
      <c r="FB402" s="12"/>
      <c r="FC402" s="12"/>
      <c r="FD402" s="12"/>
      <c r="FE402" s="12"/>
      <c r="FF402" s="12"/>
      <c r="FG402" s="12"/>
      <c r="FH402" s="12"/>
      <c r="FI402" s="12"/>
      <c r="FJ402" s="12"/>
      <c r="FK402" s="12"/>
      <c r="FL402" s="12"/>
      <c r="FM402" s="12"/>
      <c r="FN402" s="12"/>
      <c r="FO402" s="12"/>
      <c r="FP402" s="12"/>
      <c r="FQ402" s="12"/>
      <c r="FR402" s="12"/>
    </row>
    <row r="403" spans="19:174" x14ac:dyDescent="0.3">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c r="DR403" s="12"/>
      <c r="DS403" s="12"/>
      <c r="DT403" s="12"/>
      <c r="DU403" s="12"/>
      <c r="DV403" s="12"/>
      <c r="DW403" s="12"/>
      <c r="DX403" s="12"/>
      <c r="DY403" s="12"/>
      <c r="DZ403" s="12"/>
      <c r="EA403" s="12"/>
      <c r="EB403" s="12"/>
      <c r="EC403" s="12"/>
      <c r="ED403" s="12"/>
      <c r="EE403" s="12"/>
      <c r="EF403" s="12"/>
      <c r="EG403" s="12"/>
      <c r="EH403" s="12"/>
      <c r="EI403" s="12"/>
      <c r="EJ403" s="12"/>
      <c r="EK403" s="12"/>
      <c r="EL403" s="12"/>
      <c r="EM403" s="12"/>
      <c r="EN403" s="12"/>
      <c r="EO403" s="12"/>
      <c r="EP403" s="12"/>
      <c r="EQ403" s="12"/>
      <c r="ER403" s="12"/>
      <c r="ES403" s="12"/>
      <c r="ET403" s="12"/>
      <c r="EU403" s="12"/>
      <c r="EV403" s="12"/>
      <c r="EW403" s="12"/>
      <c r="EX403" s="12"/>
      <c r="EY403" s="12"/>
      <c r="EZ403" s="12"/>
      <c r="FA403" s="12"/>
      <c r="FB403" s="12"/>
      <c r="FC403" s="12"/>
      <c r="FD403" s="12"/>
      <c r="FE403" s="12"/>
      <c r="FF403" s="12"/>
      <c r="FG403" s="12"/>
      <c r="FH403" s="12"/>
      <c r="FI403" s="12"/>
      <c r="FJ403" s="12"/>
      <c r="FK403" s="12"/>
      <c r="FL403" s="12"/>
      <c r="FM403" s="12"/>
      <c r="FN403" s="12"/>
      <c r="FO403" s="12"/>
      <c r="FP403" s="12"/>
      <c r="FQ403" s="12"/>
      <c r="FR403" s="12"/>
    </row>
    <row r="404" spans="19:174" x14ac:dyDescent="0.3">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c r="DR404" s="12"/>
      <c r="DS404" s="12"/>
      <c r="DT404" s="12"/>
      <c r="DU404" s="12"/>
      <c r="DV404" s="12"/>
      <c r="DW404" s="12"/>
      <c r="DX404" s="12"/>
      <c r="DY404" s="12"/>
      <c r="DZ404" s="12"/>
      <c r="EA404" s="12"/>
      <c r="EB404" s="12"/>
      <c r="EC404" s="12"/>
      <c r="ED404" s="12"/>
      <c r="EE404" s="12"/>
      <c r="EF404" s="12"/>
      <c r="EG404" s="12"/>
      <c r="EH404" s="12"/>
      <c r="EI404" s="12"/>
      <c r="EJ404" s="12"/>
      <c r="EK404" s="12"/>
      <c r="EL404" s="12"/>
      <c r="EM404" s="12"/>
      <c r="EN404" s="12"/>
      <c r="EO404" s="12"/>
      <c r="EP404" s="12"/>
      <c r="EQ404" s="12"/>
      <c r="ER404" s="12"/>
      <c r="ES404" s="12"/>
      <c r="ET404" s="12"/>
      <c r="EU404" s="12"/>
      <c r="EV404" s="12"/>
      <c r="EW404" s="12"/>
      <c r="EX404" s="12"/>
      <c r="EY404" s="12"/>
      <c r="EZ404" s="12"/>
      <c r="FA404" s="12"/>
      <c r="FB404" s="12"/>
      <c r="FC404" s="12"/>
      <c r="FD404" s="12"/>
      <c r="FE404" s="12"/>
      <c r="FF404" s="12"/>
      <c r="FG404" s="12"/>
      <c r="FH404" s="12"/>
      <c r="FI404" s="12"/>
      <c r="FJ404" s="12"/>
      <c r="FK404" s="12"/>
      <c r="FL404" s="12"/>
      <c r="FM404" s="12"/>
      <c r="FN404" s="12"/>
      <c r="FO404" s="12"/>
      <c r="FP404" s="12"/>
      <c r="FQ404" s="12"/>
      <c r="FR404" s="12"/>
    </row>
    <row r="405" spans="19:174" x14ac:dyDescent="0.3">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c r="DR405" s="12"/>
      <c r="DS405" s="12"/>
      <c r="DT405" s="12"/>
      <c r="DU405" s="12"/>
      <c r="DV405" s="12"/>
      <c r="DW405" s="12"/>
      <c r="DX405" s="12"/>
      <c r="DY405" s="12"/>
      <c r="DZ405" s="12"/>
      <c r="EA405" s="12"/>
      <c r="EB405" s="12"/>
      <c r="EC405" s="12"/>
      <c r="ED405" s="12"/>
      <c r="EE405" s="12"/>
      <c r="EF405" s="12"/>
      <c r="EG405" s="12"/>
      <c r="EH405" s="12"/>
      <c r="EI405" s="12"/>
      <c r="EJ405" s="12"/>
      <c r="EK405" s="12"/>
      <c r="EL405" s="12"/>
      <c r="EM405" s="12"/>
      <c r="EN405" s="12"/>
      <c r="EO405" s="12"/>
      <c r="EP405" s="12"/>
      <c r="EQ405" s="12"/>
      <c r="ER405" s="12"/>
      <c r="ES405" s="12"/>
      <c r="ET405" s="12"/>
      <c r="EU405" s="12"/>
      <c r="EV405" s="12"/>
      <c r="EW405" s="12"/>
      <c r="EX405" s="12"/>
      <c r="EY405" s="12"/>
      <c r="EZ405" s="12"/>
      <c r="FA405" s="12"/>
      <c r="FB405" s="12"/>
      <c r="FC405" s="12"/>
      <c r="FD405" s="12"/>
      <c r="FE405" s="12"/>
      <c r="FF405" s="12"/>
      <c r="FG405" s="12"/>
      <c r="FH405" s="12"/>
      <c r="FI405" s="12"/>
      <c r="FJ405" s="12"/>
      <c r="FK405" s="12"/>
      <c r="FL405" s="12"/>
      <c r="FM405" s="12"/>
      <c r="FN405" s="12"/>
      <c r="FO405" s="12"/>
      <c r="FP405" s="12"/>
      <c r="FQ405" s="12"/>
      <c r="FR405" s="12"/>
    </row>
    <row r="406" spans="19:174" x14ac:dyDescent="0.3">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12"/>
      <c r="EP406" s="12"/>
      <c r="EQ406" s="12"/>
      <c r="ER406" s="12"/>
      <c r="ES406" s="12"/>
      <c r="ET406" s="12"/>
      <c r="EU406" s="12"/>
      <c r="EV406" s="12"/>
      <c r="EW406" s="12"/>
      <c r="EX406" s="12"/>
      <c r="EY406" s="12"/>
      <c r="EZ406" s="12"/>
      <c r="FA406" s="12"/>
      <c r="FB406" s="12"/>
      <c r="FC406" s="12"/>
      <c r="FD406" s="12"/>
      <c r="FE406" s="12"/>
      <c r="FF406" s="12"/>
      <c r="FG406" s="12"/>
      <c r="FH406" s="12"/>
      <c r="FI406" s="12"/>
      <c r="FJ406" s="12"/>
      <c r="FK406" s="12"/>
      <c r="FL406" s="12"/>
      <c r="FM406" s="12"/>
      <c r="FN406" s="12"/>
      <c r="FO406" s="12"/>
      <c r="FP406" s="12"/>
      <c r="FQ406" s="12"/>
      <c r="FR406" s="12"/>
    </row>
    <row r="407" spans="19:174" x14ac:dyDescent="0.3">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c r="EH407" s="12"/>
      <c r="EI407" s="12"/>
      <c r="EJ407" s="12"/>
      <c r="EK407" s="12"/>
      <c r="EL407" s="12"/>
      <c r="EM407" s="12"/>
      <c r="EN407" s="12"/>
      <c r="EO407" s="12"/>
      <c r="EP407" s="12"/>
      <c r="EQ407" s="12"/>
      <c r="ER407" s="12"/>
      <c r="ES407" s="12"/>
      <c r="ET407" s="12"/>
      <c r="EU407" s="12"/>
      <c r="EV407" s="12"/>
      <c r="EW407" s="12"/>
      <c r="EX407" s="12"/>
      <c r="EY407" s="12"/>
      <c r="EZ407" s="12"/>
      <c r="FA407" s="12"/>
      <c r="FB407" s="12"/>
      <c r="FC407" s="12"/>
      <c r="FD407" s="12"/>
      <c r="FE407" s="12"/>
      <c r="FF407" s="12"/>
      <c r="FG407" s="12"/>
      <c r="FH407" s="12"/>
      <c r="FI407" s="12"/>
      <c r="FJ407" s="12"/>
      <c r="FK407" s="12"/>
      <c r="FL407" s="12"/>
      <c r="FM407" s="12"/>
      <c r="FN407" s="12"/>
      <c r="FO407" s="12"/>
      <c r="FP407" s="12"/>
      <c r="FQ407" s="12"/>
      <c r="FR407" s="12"/>
    </row>
    <row r="408" spans="19:174" x14ac:dyDescent="0.3">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c r="EH408" s="12"/>
      <c r="EI408" s="12"/>
      <c r="EJ408" s="12"/>
      <c r="EK408" s="12"/>
      <c r="EL408" s="12"/>
      <c r="EM408" s="12"/>
      <c r="EN408" s="12"/>
      <c r="EO408" s="12"/>
      <c r="EP408" s="12"/>
      <c r="EQ408" s="12"/>
      <c r="ER408" s="12"/>
      <c r="ES408" s="12"/>
      <c r="ET408" s="12"/>
      <c r="EU408" s="12"/>
      <c r="EV408" s="12"/>
      <c r="EW408" s="12"/>
      <c r="EX408" s="12"/>
      <c r="EY408" s="12"/>
      <c r="EZ408" s="12"/>
      <c r="FA408" s="12"/>
      <c r="FB408" s="12"/>
      <c r="FC408" s="12"/>
      <c r="FD408" s="12"/>
      <c r="FE408" s="12"/>
      <c r="FF408" s="12"/>
      <c r="FG408" s="12"/>
      <c r="FH408" s="12"/>
      <c r="FI408" s="12"/>
      <c r="FJ408" s="12"/>
      <c r="FK408" s="12"/>
      <c r="FL408" s="12"/>
      <c r="FM408" s="12"/>
      <c r="FN408" s="12"/>
      <c r="FO408" s="12"/>
      <c r="FP408" s="12"/>
      <c r="FQ408" s="12"/>
      <c r="FR408" s="12"/>
    </row>
    <row r="409" spans="19:174" x14ac:dyDescent="0.3">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c r="EH409" s="12"/>
      <c r="EI409" s="12"/>
      <c r="EJ409" s="12"/>
      <c r="EK409" s="12"/>
      <c r="EL409" s="12"/>
      <c r="EM409" s="12"/>
      <c r="EN409" s="12"/>
      <c r="EO409" s="12"/>
      <c r="EP409" s="12"/>
      <c r="EQ409" s="12"/>
      <c r="ER409" s="12"/>
      <c r="ES409" s="12"/>
      <c r="ET409" s="12"/>
      <c r="EU409" s="12"/>
      <c r="EV409" s="12"/>
      <c r="EW409" s="12"/>
      <c r="EX409" s="12"/>
      <c r="EY409" s="12"/>
      <c r="EZ409" s="12"/>
      <c r="FA409" s="12"/>
      <c r="FB409" s="12"/>
      <c r="FC409" s="12"/>
      <c r="FD409" s="12"/>
      <c r="FE409" s="12"/>
      <c r="FF409" s="12"/>
      <c r="FG409" s="12"/>
      <c r="FH409" s="12"/>
      <c r="FI409" s="12"/>
      <c r="FJ409" s="12"/>
      <c r="FK409" s="12"/>
      <c r="FL409" s="12"/>
      <c r="FM409" s="12"/>
      <c r="FN409" s="12"/>
      <c r="FO409" s="12"/>
      <c r="FP409" s="12"/>
      <c r="FQ409" s="12"/>
      <c r="FR409" s="12"/>
    </row>
    <row r="410" spans="19:174" x14ac:dyDescent="0.3">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c r="DR410" s="12"/>
      <c r="DS410" s="12"/>
      <c r="DT410" s="12"/>
      <c r="DU410" s="12"/>
      <c r="DV410" s="12"/>
      <c r="DW410" s="12"/>
      <c r="DX410" s="12"/>
      <c r="DY410" s="12"/>
      <c r="DZ410" s="12"/>
      <c r="EA410" s="12"/>
      <c r="EB410" s="12"/>
      <c r="EC410" s="12"/>
      <c r="ED410" s="12"/>
      <c r="EE410" s="12"/>
      <c r="EF410" s="12"/>
      <c r="EG410" s="12"/>
      <c r="EH410" s="12"/>
      <c r="EI410" s="12"/>
      <c r="EJ410" s="12"/>
      <c r="EK410" s="12"/>
      <c r="EL410" s="12"/>
      <c r="EM410" s="12"/>
      <c r="EN410" s="12"/>
      <c r="EO410" s="12"/>
      <c r="EP410" s="12"/>
      <c r="EQ410" s="12"/>
      <c r="ER410" s="12"/>
      <c r="ES410" s="12"/>
      <c r="ET410" s="12"/>
      <c r="EU410" s="12"/>
      <c r="EV410" s="12"/>
      <c r="EW410" s="12"/>
      <c r="EX410" s="12"/>
      <c r="EY410" s="12"/>
      <c r="EZ410" s="12"/>
      <c r="FA410" s="12"/>
      <c r="FB410" s="12"/>
      <c r="FC410" s="12"/>
      <c r="FD410" s="12"/>
      <c r="FE410" s="12"/>
      <c r="FF410" s="12"/>
      <c r="FG410" s="12"/>
      <c r="FH410" s="12"/>
      <c r="FI410" s="12"/>
      <c r="FJ410" s="12"/>
      <c r="FK410" s="12"/>
      <c r="FL410" s="12"/>
      <c r="FM410" s="12"/>
      <c r="FN410" s="12"/>
      <c r="FO410" s="12"/>
      <c r="FP410" s="12"/>
      <c r="FQ410" s="12"/>
      <c r="FR410" s="12"/>
    </row>
    <row r="411" spans="19:174" x14ac:dyDescent="0.3">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c r="DR411" s="12"/>
      <c r="DS411" s="12"/>
      <c r="DT411" s="12"/>
      <c r="DU411" s="12"/>
      <c r="DV411" s="12"/>
      <c r="DW411" s="12"/>
      <c r="DX411" s="12"/>
      <c r="DY411" s="12"/>
      <c r="DZ411" s="12"/>
      <c r="EA411" s="12"/>
      <c r="EB411" s="12"/>
      <c r="EC411" s="12"/>
      <c r="ED411" s="12"/>
      <c r="EE411" s="12"/>
      <c r="EF411" s="12"/>
      <c r="EG411" s="12"/>
      <c r="EH411" s="12"/>
      <c r="EI411" s="12"/>
      <c r="EJ411" s="12"/>
      <c r="EK411" s="12"/>
      <c r="EL411" s="12"/>
      <c r="EM411" s="12"/>
      <c r="EN411" s="12"/>
      <c r="EO411" s="12"/>
      <c r="EP411" s="12"/>
      <c r="EQ411" s="12"/>
      <c r="ER411" s="12"/>
      <c r="ES411" s="12"/>
      <c r="ET411" s="12"/>
      <c r="EU411" s="12"/>
      <c r="EV411" s="12"/>
      <c r="EW411" s="12"/>
      <c r="EX411" s="12"/>
      <c r="EY411" s="12"/>
      <c r="EZ411" s="12"/>
      <c r="FA411" s="12"/>
      <c r="FB411" s="12"/>
      <c r="FC411" s="12"/>
      <c r="FD411" s="12"/>
      <c r="FE411" s="12"/>
      <c r="FF411" s="12"/>
      <c r="FG411" s="12"/>
      <c r="FH411" s="12"/>
      <c r="FI411" s="12"/>
      <c r="FJ411" s="12"/>
      <c r="FK411" s="12"/>
      <c r="FL411" s="12"/>
      <c r="FM411" s="12"/>
      <c r="FN411" s="12"/>
      <c r="FO411" s="12"/>
      <c r="FP411" s="12"/>
      <c r="FQ411" s="12"/>
      <c r="FR411" s="12"/>
    </row>
    <row r="412" spans="19:174" x14ac:dyDescent="0.3">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c r="EH412" s="12"/>
      <c r="EI412" s="12"/>
      <c r="EJ412" s="12"/>
      <c r="EK412" s="12"/>
      <c r="EL412" s="12"/>
      <c r="EM412" s="12"/>
      <c r="EN412" s="12"/>
      <c r="EO412" s="12"/>
      <c r="EP412" s="12"/>
      <c r="EQ412" s="12"/>
      <c r="ER412" s="12"/>
      <c r="ES412" s="12"/>
      <c r="ET412" s="12"/>
      <c r="EU412" s="12"/>
      <c r="EV412" s="12"/>
      <c r="EW412" s="12"/>
      <c r="EX412" s="12"/>
      <c r="EY412" s="12"/>
      <c r="EZ412" s="12"/>
      <c r="FA412" s="12"/>
      <c r="FB412" s="12"/>
      <c r="FC412" s="12"/>
      <c r="FD412" s="12"/>
      <c r="FE412" s="12"/>
      <c r="FF412" s="12"/>
      <c r="FG412" s="12"/>
      <c r="FH412" s="12"/>
      <c r="FI412" s="12"/>
      <c r="FJ412" s="12"/>
      <c r="FK412" s="12"/>
      <c r="FL412" s="12"/>
      <c r="FM412" s="12"/>
      <c r="FN412" s="12"/>
      <c r="FO412" s="12"/>
      <c r="FP412" s="12"/>
      <c r="FQ412" s="12"/>
      <c r="FR412" s="12"/>
    </row>
    <row r="413" spans="19:174" x14ac:dyDescent="0.3">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c r="EH413" s="12"/>
      <c r="EI413" s="12"/>
      <c r="EJ413" s="12"/>
      <c r="EK413" s="12"/>
      <c r="EL413" s="12"/>
      <c r="EM413" s="12"/>
      <c r="EN413" s="12"/>
      <c r="EO413" s="12"/>
      <c r="EP413" s="12"/>
      <c r="EQ413" s="12"/>
      <c r="ER413" s="12"/>
      <c r="ES413" s="12"/>
      <c r="ET413" s="12"/>
      <c r="EU413" s="12"/>
      <c r="EV413" s="12"/>
      <c r="EW413" s="12"/>
      <c r="EX413" s="12"/>
      <c r="EY413" s="12"/>
      <c r="EZ413" s="12"/>
      <c r="FA413" s="12"/>
      <c r="FB413" s="12"/>
      <c r="FC413" s="12"/>
      <c r="FD413" s="12"/>
      <c r="FE413" s="12"/>
      <c r="FF413" s="12"/>
      <c r="FG413" s="12"/>
      <c r="FH413" s="12"/>
      <c r="FI413" s="12"/>
      <c r="FJ413" s="12"/>
      <c r="FK413" s="12"/>
      <c r="FL413" s="12"/>
      <c r="FM413" s="12"/>
      <c r="FN413" s="12"/>
      <c r="FO413" s="12"/>
      <c r="FP413" s="12"/>
      <c r="FQ413" s="12"/>
      <c r="FR413" s="12"/>
    </row>
    <row r="414" spans="19:174" x14ac:dyDescent="0.3">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c r="EH414" s="12"/>
      <c r="EI414" s="12"/>
      <c r="EJ414" s="12"/>
      <c r="EK414" s="12"/>
      <c r="EL414" s="12"/>
      <c r="EM414" s="12"/>
      <c r="EN414" s="12"/>
      <c r="EO414" s="12"/>
      <c r="EP414" s="12"/>
      <c r="EQ414" s="12"/>
      <c r="ER414" s="12"/>
      <c r="ES414" s="12"/>
      <c r="ET414" s="12"/>
      <c r="EU414" s="12"/>
      <c r="EV414" s="12"/>
      <c r="EW414" s="12"/>
      <c r="EX414" s="12"/>
      <c r="EY414" s="12"/>
      <c r="EZ414" s="12"/>
      <c r="FA414" s="12"/>
      <c r="FB414" s="12"/>
      <c r="FC414" s="12"/>
      <c r="FD414" s="12"/>
      <c r="FE414" s="12"/>
      <c r="FF414" s="12"/>
      <c r="FG414" s="12"/>
      <c r="FH414" s="12"/>
      <c r="FI414" s="12"/>
      <c r="FJ414" s="12"/>
      <c r="FK414" s="12"/>
      <c r="FL414" s="12"/>
      <c r="FM414" s="12"/>
      <c r="FN414" s="12"/>
      <c r="FO414" s="12"/>
      <c r="FP414" s="12"/>
      <c r="FQ414" s="12"/>
      <c r="FR414" s="12"/>
    </row>
    <row r="415" spans="19:174" x14ac:dyDescent="0.3">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c r="EM415" s="12"/>
      <c r="EN415" s="12"/>
      <c r="EO415" s="12"/>
      <c r="EP415" s="12"/>
      <c r="EQ415" s="12"/>
      <c r="ER415" s="12"/>
      <c r="ES415" s="12"/>
      <c r="ET415" s="12"/>
      <c r="EU415" s="12"/>
      <c r="EV415" s="12"/>
      <c r="EW415" s="12"/>
      <c r="EX415" s="12"/>
      <c r="EY415" s="12"/>
      <c r="EZ415" s="12"/>
      <c r="FA415" s="12"/>
      <c r="FB415" s="12"/>
      <c r="FC415" s="12"/>
      <c r="FD415" s="12"/>
      <c r="FE415" s="12"/>
      <c r="FF415" s="12"/>
      <c r="FG415" s="12"/>
      <c r="FH415" s="12"/>
      <c r="FI415" s="12"/>
      <c r="FJ415" s="12"/>
      <c r="FK415" s="12"/>
      <c r="FL415" s="12"/>
      <c r="FM415" s="12"/>
      <c r="FN415" s="12"/>
      <c r="FO415" s="12"/>
      <c r="FP415" s="12"/>
      <c r="FQ415" s="12"/>
      <c r="FR415" s="12"/>
    </row>
    <row r="416" spans="19:174" x14ac:dyDescent="0.3">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EZ416" s="12"/>
      <c r="FA416" s="12"/>
      <c r="FB416" s="12"/>
      <c r="FC416" s="12"/>
      <c r="FD416" s="12"/>
      <c r="FE416" s="12"/>
      <c r="FF416" s="12"/>
      <c r="FG416" s="12"/>
      <c r="FH416" s="12"/>
      <c r="FI416" s="12"/>
      <c r="FJ416" s="12"/>
      <c r="FK416" s="12"/>
      <c r="FL416" s="12"/>
      <c r="FM416" s="12"/>
      <c r="FN416" s="12"/>
      <c r="FO416" s="12"/>
      <c r="FP416" s="12"/>
      <c r="FQ416" s="12"/>
      <c r="FR416" s="12"/>
    </row>
    <row r="417" spans="19:174" x14ac:dyDescent="0.3">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c r="EH417" s="12"/>
      <c r="EI417" s="12"/>
      <c r="EJ417" s="12"/>
      <c r="EK417" s="12"/>
      <c r="EL417" s="12"/>
      <c r="EM417" s="12"/>
      <c r="EN417" s="12"/>
      <c r="EO417" s="12"/>
      <c r="EP417" s="12"/>
      <c r="EQ417" s="12"/>
      <c r="ER417" s="12"/>
      <c r="ES417" s="12"/>
      <c r="ET417" s="12"/>
      <c r="EU417" s="12"/>
      <c r="EV417" s="12"/>
      <c r="EW417" s="12"/>
      <c r="EX417" s="12"/>
      <c r="EY417" s="12"/>
      <c r="EZ417" s="12"/>
      <c r="FA417" s="12"/>
      <c r="FB417" s="12"/>
      <c r="FC417" s="12"/>
      <c r="FD417" s="12"/>
      <c r="FE417" s="12"/>
      <c r="FF417" s="12"/>
      <c r="FG417" s="12"/>
      <c r="FH417" s="12"/>
      <c r="FI417" s="12"/>
      <c r="FJ417" s="12"/>
      <c r="FK417" s="12"/>
      <c r="FL417" s="12"/>
      <c r="FM417" s="12"/>
      <c r="FN417" s="12"/>
      <c r="FO417" s="12"/>
      <c r="FP417" s="12"/>
      <c r="FQ417" s="12"/>
      <c r="FR417" s="12"/>
    </row>
    <row r="418" spans="19:174" x14ac:dyDescent="0.3">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c r="EH418" s="12"/>
      <c r="EI418" s="12"/>
      <c r="EJ418" s="12"/>
      <c r="EK418" s="12"/>
      <c r="EL418" s="12"/>
      <c r="EM418" s="12"/>
      <c r="EN418" s="12"/>
      <c r="EO418" s="12"/>
      <c r="EP418" s="12"/>
      <c r="EQ418" s="12"/>
      <c r="ER418" s="12"/>
      <c r="ES418" s="12"/>
      <c r="ET418" s="12"/>
      <c r="EU418" s="12"/>
      <c r="EV418" s="12"/>
      <c r="EW418" s="12"/>
      <c r="EX418" s="12"/>
      <c r="EY418" s="12"/>
      <c r="EZ418" s="12"/>
      <c r="FA418" s="12"/>
      <c r="FB418" s="12"/>
      <c r="FC418" s="12"/>
      <c r="FD418" s="12"/>
      <c r="FE418" s="12"/>
      <c r="FF418" s="12"/>
      <c r="FG418" s="12"/>
      <c r="FH418" s="12"/>
      <c r="FI418" s="12"/>
      <c r="FJ418" s="12"/>
      <c r="FK418" s="12"/>
      <c r="FL418" s="12"/>
      <c r="FM418" s="12"/>
      <c r="FN418" s="12"/>
      <c r="FO418" s="12"/>
      <c r="FP418" s="12"/>
      <c r="FQ418" s="12"/>
      <c r="FR418" s="12"/>
    </row>
    <row r="419" spans="19:174" x14ac:dyDescent="0.3">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c r="EH419" s="12"/>
      <c r="EI419" s="12"/>
      <c r="EJ419" s="12"/>
      <c r="EK419" s="12"/>
      <c r="EL419" s="12"/>
      <c r="EM419" s="12"/>
      <c r="EN419" s="12"/>
      <c r="EO419" s="12"/>
      <c r="EP419" s="12"/>
      <c r="EQ419" s="12"/>
      <c r="ER419" s="12"/>
      <c r="ES419" s="12"/>
      <c r="ET419" s="12"/>
      <c r="EU419" s="12"/>
      <c r="EV419" s="12"/>
      <c r="EW419" s="12"/>
      <c r="EX419" s="12"/>
      <c r="EY419" s="12"/>
      <c r="EZ419" s="12"/>
      <c r="FA419" s="12"/>
      <c r="FB419" s="12"/>
      <c r="FC419" s="12"/>
      <c r="FD419" s="12"/>
      <c r="FE419" s="12"/>
      <c r="FF419" s="12"/>
      <c r="FG419" s="12"/>
      <c r="FH419" s="12"/>
      <c r="FI419" s="12"/>
      <c r="FJ419" s="12"/>
      <c r="FK419" s="12"/>
      <c r="FL419" s="12"/>
      <c r="FM419" s="12"/>
      <c r="FN419" s="12"/>
      <c r="FO419" s="12"/>
      <c r="FP419" s="12"/>
      <c r="FQ419" s="12"/>
      <c r="FR419" s="12"/>
    </row>
    <row r="420" spans="19:174" x14ac:dyDescent="0.3">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c r="DR420" s="12"/>
      <c r="DS420" s="12"/>
      <c r="DT420" s="12"/>
      <c r="DU420" s="12"/>
      <c r="DV420" s="12"/>
      <c r="DW420" s="12"/>
      <c r="DX420" s="12"/>
      <c r="DY420" s="12"/>
      <c r="DZ420" s="12"/>
      <c r="EA420" s="12"/>
      <c r="EB420" s="12"/>
      <c r="EC420" s="12"/>
      <c r="ED420" s="12"/>
      <c r="EE420" s="12"/>
      <c r="EF420" s="12"/>
      <c r="EG420" s="12"/>
      <c r="EH420" s="12"/>
      <c r="EI420" s="12"/>
      <c r="EJ420" s="12"/>
      <c r="EK420" s="12"/>
      <c r="EL420" s="12"/>
      <c r="EM420" s="12"/>
      <c r="EN420" s="12"/>
      <c r="EO420" s="12"/>
      <c r="EP420" s="12"/>
      <c r="EQ420" s="12"/>
      <c r="ER420" s="12"/>
      <c r="ES420" s="12"/>
      <c r="ET420" s="12"/>
      <c r="EU420" s="12"/>
      <c r="EV420" s="12"/>
      <c r="EW420" s="12"/>
      <c r="EX420" s="12"/>
      <c r="EY420" s="12"/>
      <c r="EZ420" s="12"/>
      <c r="FA420" s="12"/>
      <c r="FB420" s="12"/>
      <c r="FC420" s="12"/>
      <c r="FD420" s="12"/>
      <c r="FE420" s="12"/>
      <c r="FF420" s="12"/>
      <c r="FG420" s="12"/>
      <c r="FH420" s="12"/>
      <c r="FI420" s="12"/>
      <c r="FJ420" s="12"/>
      <c r="FK420" s="12"/>
      <c r="FL420" s="12"/>
      <c r="FM420" s="12"/>
      <c r="FN420" s="12"/>
      <c r="FO420" s="12"/>
      <c r="FP420" s="12"/>
      <c r="FQ420" s="12"/>
      <c r="FR420" s="12"/>
    </row>
    <row r="421" spans="19:174" x14ac:dyDescent="0.3">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c r="DR421" s="12"/>
      <c r="DS421" s="12"/>
      <c r="DT421" s="12"/>
      <c r="DU421" s="12"/>
      <c r="DV421" s="12"/>
      <c r="DW421" s="12"/>
      <c r="DX421" s="12"/>
      <c r="DY421" s="12"/>
      <c r="DZ421" s="12"/>
      <c r="EA421" s="12"/>
      <c r="EB421" s="12"/>
      <c r="EC421" s="12"/>
      <c r="ED421" s="12"/>
      <c r="EE421" s="12"/>
      <c r="EF421" s="12"/>
      <c r="EG421" s="12"/>
      <c r="EH421" s="12"/>
      <c r="EI421" s="12"/>
      <c r="EJ421" s="12"/>
      <c r="EK421" s="12"/>
      <c r="EL421" s="12"/>
      <c r="EM421" s="12"/>
      <c r="EN421" s="12"/>
      <c r="EO421" s="12"/>
      <c r="EP421" s="12"/>
      <c r="EQ421" s="12"/>
      <c r="ER421" s="12"/>
      <c r="ES421" s="12"/>
      <c r="ET421" s="12"/>
      <c r="EU421" s="12"/>
      <c r="EV421" s="12"/>
      <c r="EW421" s="12"/>
      <c r="EX421" s="12"/>
      <c r="EY421" s="12"/>
      <c r="EZ421" s="12"/>
      <c r="FA421" s="12"/>
      <c r="FB421" s="12"/>
      <c r="FC421" s="12"/>
      <c r="FD421" s="12"/>
      <c r="FE421" s="12"/>
      <c r="FF421" s="12"/>
      <c r="FG421" s="12"/>
      <c r="FH421" s="12"/>
      <c r="FI421" s="12"/>
      <c r="FJ421" s="12"/>
      <c r="FK421" s="12"/>
      <c r="FL421" s="12"/>
      <c r="FM421" s="12"/>
      <c r="FN421" s="12"/>
      <c r="FO421" s="12"/>
      <c r="FP421" s="12"/>
      <c r="FQ421" s="12"/>
      <c r="FR421" s="12"/>
    </row>
    <row r="422" spans="19:174" x14ac:dyDescent="0.3">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12"/>
      <c r="EP422" s="12"/>
      <c r="EQ422" s="12"/>
      <c r="ER422" s="12"/>
      <c r="ES422" s="12"/>
      <c r="ET422" s="12"/>
      <c r="EU422" s="12"/>
      <c r="EV422" s="12"/>
      <c r="EW422" s="12"/>
      <c r="EX422" s="12"/>
      <c r="EY422" s="12"/>
      <c r="EZ422" s="12"/>
      <c r="FA422" s="12"/>
      <c r="FB422" s="12"/>
      <c r="FC422" s="12"/>
      <c r="FD422" s="12"/>
      <c r="FE422" s="12"/>
      <c r="FF422" s="12"/>
      <c r="FG422" s="12"/>
      <c r="FH422" s="12"/>
      <c r="FI422" s="12"/>
      <c r="FJ422" s="12"/>
      <c r="FK422" s="12"/>
      <c r="FL422" s="12"/>
      <c r="FM422" s="12"/>
      <c r="FN422" s="12"/>
      <c r="FO422" s="12"/>
      <c r="FP422" s="12"/>
      <c r="FQ422" s="12"/>
      <c r="FR422" s="12"/>
    </row>
    <row r="423" spans="19:174" x14ac:dyDescent="0.3">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c r="EH423" s="12"/>
      <c r="EI423" s="12"/>
      <c r="EJ423" s="12"/>
      <c r="EK423" s="12"/>
      <c r="EL423" s="12"/>
      <c r="EM423" s="12"/>
      <c r="EN423" s="12"/>
      <c r="EO423" s="12"/>
      <c r="EP423" s="12"/>
      <c r="EQ423" s="12"/>
      <c r="ER423" s="12"/>
      <c r="ES423" s="12"/>
      <c r="ET423" s="12"/>
      <c r="EU423" s="12"/>
      <c r="EV423" s="12"/>
      <c r="EW423" s="12"/>
      <c r="EX423" s="12"/>
      <c r="EY423" s="12"/>
      <c r="EZ423" s="12"/>
      <c r="FA423" s="12"/>
      <c r="FB423" s="12"/>
      <c r="FC423" s="12"/>
      <c r="FD423" s="12"/>
      <c r="FE423" s="12"/>
      <c r="FF423" s="12"/>
      <c r="FG423" s="12"/>
      <c r="FH423" s="12"/>
      <c r="FI423" s="12"/>
      <c r="FJ423" s="12"/>
      <c r="FK423" s="12"/>
      <c r="FL423" s="12"/>
      <c r="FM423" s="12"/>
      <c r="FN423" s="12"/>
      <c r="FO423" s="12"/>
      <c r="FP423" s="12"/>
      <c r="FQ423" s="12"/>
      <c r="FR423" s="12"/>
    </row>
    <row r="424" spans="19:174" x14ac:dyDescent="0.3">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12"/>
      <c r="EP424" s="12"/>
      <c r="EQ424" s="12"/>
      <c r="ER424" s="12"/>
      <c r="ES424" s="12"/>
      <c r="ET424" s="12"/>
      <c r="EU424" s="12"/>
      <c r="EV424" s="12"/>
      <c r="EW424" s="12"/>
      <c r="EX424" s="12"/>
      <c r="EY424" s="12"/>
      <c r="EZ424" s="12"/>
      <c r="FA424" s="12"/>
      <c r="FB424" s="12"/>
      <c r="FC424" s="12"/>
      <c r="FD424" s="12"/>
      <c r="FE424" s="12"/>
      <c r="FF424" s="12"/>
      <c r="FG424" s="12"/>
      <c r="FH424" s="12"/>
      <c r="FI424" s="12"/>
      <c r="FJ424" s="12"/>
      <c r="FK424" s="12"/>
      <c r="FL424" s="12"/>
      <c r="FM424" s="12"/>
      <c r="FN424" s="12"/>
      <c r="FO424" s="12"/>
      <c r="FP424" s="12"/>
      <c r="FQ424" s="12"/>
      <c r="FR424" s="12"/>
    </row>
    <row r="425" spans="19:174" x14ac:dyDescent="0.3">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EZ425" s="12"/>
      <c r="FA425" s="12"/>
      <c r="FB425" s="12"/>
      <c r="FC425" s="12"/>
      <c r="FD425" s="12"/>
      <c r="FE425" s="12"/>
      <c r="FF425" s="12"/>
      <c r="FG425" s="12"/>
      <c r="FH425" s="12"/>
      <c r="FI425" s="12"/>
      <c r="FJ425" s="12"/>
      <c r="FK425" s="12"/>
      <c r="FL425" s="12"/>
      <c r="FM425" s="12"/>
      <c r="FN425" s="12"/>
      <c r="FO425" s="12"/>
      <c r="FP425" s="12"/>
      <c r="FQ425" s="12"/>
      <c r="FR425" s="12"/>
    </row>
    <row r="426" spans="19:174" x14ac:dyDescent="0.3">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12"/>
      <c r="EP426" s="12"/>
      <c r="EQ426" s="12"/>
      <c r="ER426" s="12"/>
      <c r="ES426" s="12"/>
      <c r="ET426" s="12"/>
      <c r="EU426" s="12"/>
      <c r="EV426" s="12"/>
      <c r="EW426" s="12"/>
      <c r="EX426" s="12"/>
      <c r="EY426" s="12"/>
      <c r="EZ426" s="12"/>
      <c r="FA426" s="12"/>
      <c r="FB426" s="12"/>
      <c r="FC426" s="12"/>
      <c r="FD426" s="12"/>
      <c r="FE426" s="12"/>
      <c r="FF426" s="12"/>
      <c r="FG426" s="12"/>
      <c r="FH426" s="12"/>
      <c r="FI426" s="12"/>
      <c r="FJ426" s="12"/>
      <c r="FK426" s="12"/>
      <c r="FL426" s="12"/>
      <c r="FM426" s="12"/>
      <c r="FN426" s="12"/>
      <c r="FO426" s="12"/>
      <c r="FP426" s="12"/>
      <c r="FQ426" s="12"/>
      <c r="FR426" s="12"/>
    </row>
    <row r="427" spans="19:174" x14ac:dyDescent="0.3">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c r="EH427" s="12"/>
      <c r="EI427" s="12"/>
      <c r="EJ427" s="12"/>
      <c r="EK427" s="12"/>
      <c r="EL427" s="12"/>
      <c r="EM427" s="12"/>
      <c r="EN427" s="12"/>
      <c r="EO427" s="12"/>
      <c r="EP427" s="12"/>
      <c r="EQ427" s="12"/>
      <c r="ER427" s="12"/>
      <c r="ES427" s="12"/>
      <c r="ET427" s="12"/>
      <c r="EU427" s="12"/>
      <c r="EV427" s="12"/>
      <c r="EW427" s="12"/>
      <c r="EX427" s="12"/>
      <c r="EY427" s="12"/>
      <c r="EZ427" s="12"/>
      <c r="FA427" s="12"/>
      <c r="FB427" s="12"/>
      <c r="FC427" s="12"/>
      <c r="FD427" s="12"/>
      <c r="FE427" s="12"/>
      <c r="FF427" s="12"/>
      <c r="FG427" s="12"/>
      <c r="FH427" s="12"/>
      <c r="FI427" s="12"/>
      <c r="FJ427" s="12"/>
      <c r="FK427" s="12"/>
      <c r="FL427" s="12"/>
      <c r="FM427" s="12"/>
      <c r="FN427" s="12"/>
      <c r="FO427" s="12"/>
      <c r="FP427" s="12"/>
      <c r="FQ427" s="12"/>
      <c r="FR427" s="12"/>
    </row>
    <row r="428" spans="19:174" x14ac:dyDescent="0.3">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c r="EH428" s="12"/>
      <c r="EI428" s="12"/>
      <c r="EJ428" s="12"/>
      <c r="EK428" s="12"/>
      <c r="EL428" s="12"/>
      <c r="EM428" s="12"/>
      <c r="EN428" s="12"/>
      <c r="EO428" s="12"/>
      <c r="EP428" s="12"/>
      <c r="EQ428" s="12"/>
      <c r="ER428" s="12"/>
      <c r="ES428" s="12"/>
      <c r="ET428" s="12"/>
      <c r="EU428" s="12"/>
      <c r="EV428" s="12"/>
      <c r="EW428" s="12"/>
      <c r="EX428" s="12"/>
      <c r="EY428" s="12"/>
      <c r="EZ428" s="12"/>
      <c r="FA428" s="12"/>
      <c r="FB428" s="12"/>
      <c r="FC428" s="12"/>
      <c r="FD428" s="12"/>
      <c r="FE428" s="12"/>
      <c r="FF428" s="12"/>
      <c r="FG428" s="12"/>
      <c r="FH428" s="12"/>
      <c r="FI428" s="12"/>
      <c r="FJ428" s="12"/>
      <c r="FK428" s="12"/>
      <c r="FL428" s="12"/>
      <c r="FM428" s="12"/>
      <c r="FN428" s="12"/>
      <c r="FO428" s="12"/>
      <c r="FP428" s="12"/>
      <c r="FQ428" s="12"/>
      <c r="FR428" s="12"/>
    </row>
    <row r="429" spans="19:174" x14ac:dyDescent="0.3">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c r="EH429" s="12"/>
      <c r="EI429" s="12"/>
      <c r="EJ429" s="12"/>
      <c r="EK429" s="12"/>
      <c r="EL429" s="12"/>
      <c r="EM429" s="12"/>
      <c r="EN429" s="12"/>
      <c r="EO429" s="12"/>
      <c r="EP429" s="12"/>
      <c r="EQ429" s="12"/>
      <c r="ER429" s="12"/>
      <c r="ES429" s="12"/>
      <c r="ET429" s="12"/>
      <c r="EU429" s="12"/>
      <c r="EV429" s="12"/>
      <c r="EW429" s="12"/>
      <c r="EX429" s="12"/>
      <c r="EY429" s="12"/>
      <c r="EZ429" s="12"/>
      <c r="FA429" s="12"/>
      <c r="FB429" s="12"/>
      <c r="FC429" s="12"/>
      <c r="FD429" s="12"/>
      <c r="FE429" s="12"/>
      <c r="FF429" s="12"/>
      <c r="FG429" s="12"/>
      <c r="FH429" s="12"/>
      <c r="FI429" s="12"/>
      <c r="FJ429" s="12"/>
      <c r="FK429" s="12"/>
      <c r="FL429" s="12"/>
      <c r="FM429" s="12"/>
      <c r="FN429" s="12"/>
      <c r="FO429" s="12"/>
      <c r="FP429" s="12"/>
      <c r="FQ429" s="12"/>
      <c r="FR429" s="12"/>
    </row>
    <row r="430" spans="19:174" x14ac:dyDescent="0.3">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12"/>
      <c r="EP430" s="12"/>
      <c r="EQ430" s="12"/>
      <c r="ER430" s="12"/>
      <c r="ES430" s="12"/>
      <c r="ET430" s="12"/>
      <c r="EU430" s="12"/>
      <c r="EV430" s="12"/>
      <c r="EW430" s="12"/>
      <c r="EX430" s="12"/>
      <c r="EY430" s="12"/>
      <c r="EZ430" s="12"/>
      <c r="FA430" s="12"/>
      <c r="FB430" s="12"/>
      <c r="FC430" s="12"/>
      <c r="FD430" s="12"/>
      <c r="FE430" s="12"/>
      <c r="FF430" s="12"/>
      <c r="FG430" s="12"/>
      <c r="FH430" s="12"/>
      <c r="FI430" s="12"/>
      <c r="FJ430" s="12"/>
      <c r="FK430" s="12"/>
      <c r="FL430" s="12"/>
      <c r="FM430" s="12"/>
      <c r="FN430" s="12"/>
      <c r="FO430" s="12"/>
      <c r="FP430" s="12"/>
      <c r="FQ430" s="12"/>
      <c r="FR430" s="12"/>
    </row>
    <row r="431" spans="19:174" x14ac:dyDescent="0.3">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12"/>
      <c r="EP431" s="12"/>
      <c r="EQ431" s="12"/>
      <c r="ER431" s="12"/>
      <c r="ES431" s="12"/>
      <c r="ET431" s="12"/>
      <c r="EU431" s="12"/>
      <c r="EV431" s="12"/>
      <c r="EW431" s="12"/>
      <c r="EX431" s="12"/>
      <c r="EY431" s="12"/>
      <c r="EZ431" s="12"/>
      <c r="FA431" s="12"/>
      <c r="FB431" s="12"/>
      <c r="FC431" s="12"/>
      <c r="FD431" s="12"/>
      <c r="FE431" s="12"/>
      <c r="FF431" s="12"/>
      <c r="FG431" s="12"/>
      <c r="FH431" s="12"/>
      <c r="FI431" s="12"/>
      <c r="FJ431" s="12"/>
      <c r="FK431" s="12"/>
      <c r="FL431" s="12"/>
      <c r="FM431" s="12"/>
      <c r="FN431" s="12"/>
      <c r="FO431" s="12"/>
      <c r="FP431" s="12"/>
      <c r="FQ431" s="12"/>
      <c r="FR431" s="12"/>
    </row>
    <row r="432" spans="19:174" x14ac:dyDescent="0.3">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c r="EH432" s="12"/>
      <c r="EI432" s="12"/>
      <c r="EJ432" s="12"/>
      <c r="EK432" s="12"/>
      <c r="EL432" s="12"/>
      <c r="EM432" s="12"/>
      <c r="EN432" s="12"/>
      <c r="EO432" s="12"/>
      <c r="EP432" s="12"/>
      <c r="EQ432" s="12"/>
      <c r="ER432" s="12"/>
      <c r="ES432" s="12"/>
      <c r="ET432" s="12"/>
      <c r="EU432" s="12"/>
      <c r="EV432" s="12"/>
      <c r="EW432" s="12"/>
      <c r="EX432" s="12"/>
      <c r="EY432" s="12"/>
      <c r="EZ432" s="12"/>
      <c r="FA432" s="12"/>
      <c r="FB432" s="12"/>
      <c r="FC432" s="12"/>
      <c r="FD432" s="12"/>
      <c r="FE432" s="12"/>
      <c r="FF432" s="12"/>
      <c r="FG432" s="12"/>
      <c r="FH432" s="12"/>
      <c r="FI432" s="12"/>
      <c r="FJ432" s="12"/>
      <c r="FK432" s="12"/>
      <c r="FL432" s="12"/>
      <c r="FM432" s="12"/>
      <c r="FN432" s="12"/>
      <c r="FO432" s="12"/>
      <c r="FP432" s="12"/>
      <c r="FQ432" s="12"/>
      <c r="FR432" s="12"/>
    </row>
    <row r="433" spans="19:174" x14ac:dyDescent="0.3">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c r="DR433" s="12"/>
      <c r="DS433" s="12"/>
      <c r="DT433" s="12"/>
      <c r="DU433" s="12"/>
      <c r="DV433" s="12"/>
      <c r="DW433" s="12"/>
      <c r="DX433" s="12"/>
      <c r="DY433" s="12"/>
      <c r="DZ433" s="12"/>
      <c r="EA433" s="12"/>
      <c r="EB433" s="12"/>
      <c r="EC433" s="12"/>
      <c r="ED433" s="12"/>
      <c r="EE433" s="12"/>
      <c r="EF433" s="12"/>
      <c r="EG433" s="12"/>
      <c r="EH433" s="12"/>
      <c r="EI433" s="12"/>
      <c r="EJ433" s="12"/>
      <c r="EK433" s="12"/>
      <c r="EL433" s="12"/>
      <c r="EM433" s="12"/>
      <c r="EN433" s="12"/>
      <c r="EO433" s="12"/>
      <c r="EP433" s="12"/>
      <c r="EQ433" s="12"/>
      <c r="ER433" s="12"/>
      <c r="ES433" s="12"/>
      <c r="ET433" s="12"/>
      <c r="EU433" s="12"/>
      <c r="EV433" s="12"/>
      <c r="EW433" s="12"/>
      <c r="EX433" s="12"/>
      <c r="EY433" s="12"/>
      <c r="EZ433" s="12"/>
      <c r="FA433" s="12"/>
      <c r="FB433" s="12"/>
      <c r="FC433" s="12"/>
      <c r="FD433" s="12"/>
      <c r="FE433" s="12"/>
      <c r="FF433" s="12"/>
      <c r="FG433" s="12"/>
      <c r="FH433" s="12"/>
      <c r="FI433" s="12"/>
      <c r="FJ433" s="12"/>
      <c r="FK433" s="12"/>
      <c r="FL433" s="12"/>
      <c r="FM433" s="12"/>
      <c r="FN433" s="12"/>
      <c r="FO433" s="12"/>
      <c r="FP433" s="12"/>
      <c r="FQ433" s="12"/>
      <c r="FR433" s="12"/>
    </row>
    <row r="434" spans="19:174" x14ac:dyDescent="0.3">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c r="DR434" s="12"/>
      <c r="DS434" s="12"/>
      <c r="DT434" s="12"/>
      <c r="DU434" s="12"/>
      <c r="DV434" s="12"/>
      <c r="DW434" s="12"/>
      <c r="DX434" s="12"/>
      <c r="DY434" s="12"/>
      <c r="DZ434" s="12"/>
      <c r="EA434" s="12"/>
      <c r="EB434" s="12"/>
      <c r="EC434" s="12"/>
      <c r="ED434" s="12"/>
      <c r="EE434" s="12"/>
      <c r="EF434" s="12"/>
      <c r="EG434" s="12"/>
      <c r="EH434" s="12"/>
      <c r="EI434" s="12"/>
      <c r="EJ434" s="12"/>
      <c r="EK434" s="12"/>
      <c r="EL434" s="12"/>
      <c r="EM434" s="12"/>
      <c r="EN434" s="12"/>
      <c r="EO434" s="12"/>
      <c r="EP434" s="12"/>
      <c r="EQ434" s="12"/>
      <c r="ER434" s="12"/>
      <c r="ES434" s="12"/>
      <c r="ET434" s="12"/>
      <c r="EU434" s="12"/>
      <c r="EV434" s="12"/>
      <c r="EW434" s="12"/>
      <c r="EX434" s="12"/>
      <c r="EY434" s="12"/>
      <c r="EZ434" s="12"/>
      <c r="FA434" s="12"/>
      <c r="FB434" s="12"/>
      <c r="FC434" s="12"/>
      <c r="FD434" s="12"/>
      <c r="FE434" s="12"/>
      <c r="FF434" s="12"/>
      <c r="FG434" s="12"/>
      <c r="FH434" s="12"/>
      <c r="FI434" s="12"/>
      <c r="FJ434" s="12"/>
      <c r="FK434" s="12"/>
      <c r="FL434" s="12"/>
      <c r="FM434" s="12"/>
      <c r="FN434" s="12"/>
      <c r="FO434" s="12"/>
      <c r="FP434" s="12"/>
      <c r="FQ434" s="12"/>
      <c r="FR434" s="12"/>
    </row>
    <row r="435" spans="19:174" x14ac:dyDescent="0.3">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c r="EH435" s="12"/>
      <c r="EI435" s="12"/>
      <c r="EJ435" s="12"/>
      <c r="EK435" s="12"/>
      <c r="EL435" s="12"/>
      <c r="EM435" s="12"/>
      <c r="EN435" s="12"/>
      <c r="EO435" s="12"/>
      <c r="EP435" s="12"/>
      <c r="EQ435" s="12"/>
      <c r="ER435" s="12"/>
      <c r="ES435" s="12"/>
      <c r="ET435" s="12"/>
      <c r="EU435" s="12"/>
      <c r="EV435" s="12"/>
      <c r="EW435" s="12"/>
      <c r="EX435" s="12"/>
      <c r="EY435" s="12"/>
      <c r="EZ435" s="12"/>
      <c r="FA435" s="12"/>
      <c r="FB435" s="12"/>
      <c r="FC435" s="12"/>
      <c r="FD435" s="12"/>
      <c r="FE435" s="12"/>
      <c r="FF435" s="12"/>
      <c r="FG435" s="12"/>
      <c r="FH435" s="12"/>
      <c r="FI435" s="12"/>
      <c r="FJ435" s="12"/>
      <c r="FK435" s="12"/>
      <c r="FL435" s="12"/>
      <c r="FM435" s="12"/>
      <c r="FN435" s="12"/>
      <c r="FO435" s="12"/>
      <c r="FP435" s="12"/>
      <c r="FQ435" s="12"/>
      <c r="FR435" s="12"/>
    </row>
    <row r="436" spans="19:174" x14ac:dyDescent="0.3">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EZ436" s="12"/>
      <c r="FA436" s="12"/>
      <c r="FB436" s="12"/>
      <c r="FC436" s="12"/>
      <c r="FD436" s="12"/>
      <c r="FE436" s="12"/>
      <c r="FF436" s="12"/>
      <c r="FG436" s="12"/>
      <c r="FH436" s="12"/>
      <c r="FI436" s="12"/>
      <c r="FJ436" s="12"/>
      <c r="FK436" s="12"/>
      <c r="FL436" s="12"/>
      <c r="FM436" s="12"/>
      <c r="FN436" s="12"/>
      <c r="FO436" s="12"/>
      <c r="FP436" s="12"/>
      <c r="FQ436" s="12"/>
      <c r="FR436" s="12"/>
    </row>
    <row r="437" spans="19:174" x14ac:dyDescent="0.3">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EZ437" s="12"/>
      <c r="FA437" s="12"/>
      <c r="FB437" s="12"/>
      <c r="FC437" s="12"/>
      <c r="FD437" s="12"/>
      <c r="FE437" s="12"/>
      <c r="FF437" s="12"/>
      <c r="FG437" s="12"/>
      <c r="FH437" s="12"/>
      <c r="FI437" s="12"/>
      <c r="FJ437" s="12"/>
      <c r="FK437" s="12"/>
      <c r="FL437" s="12"/>
      <c r="FM437" s="12"/>
      <c r="FN437" s="12"/>
      <c r="FO437" s="12"/>
      <c r="FP437" s="12"/>
      <c r="FQ437" s="12"/>
      <c r="FR437" s="12"/>
    </row>
    <row r="438" spans="19:174" x14ac:dyDescent="0.3">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EZ438" s="12"/>
      <c r="FA438" s="12"/>
      <c r="FB438" s="12"/>
      <c r="FC438" s="12"/>
      <c r="FD438" s="12"/>
      <c r="FE438" s="12"/>
      <c r="FF438" s="12"/>
      <c r="FG438" s="12"/>
      <c r="FH438" s="12"/>
      <c r="FI438" s="12"/>
      <c r="FJ438" s="12"/>
      <c r="FK438" s="12"/>
      <c r="FL438" s="12"/>
      <c r="FM438" s="12"/>
      <c r="FN438" s="12"/>
      <c r="FO438" s="12"/>
      <c r="FP438" s="12"/>
      <c r="FQ438" s="12"/>
      <c r="FR438" s="12"/>
    </row>
    <row r="439" spans="19:174" x14ac:dyDescent="0.3">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c r="DR439" s="12"/>
      <c r="DS439" s="12"/>
      <c r="DT439" s="12"/>
      <c r="DU439" s="12"/>
      <c r="DV439" s="12"/>
      <c r="DW439" s="12"/>
      <c r="DX439" s="12"/>
      <c r="DY439" s="12"/>
      <c r="DZ439" s="12"/>
      <c r="EA439" s="12"/>
      <c r="EB439" s="12"/>
      <c r="EC439" s="12"/>
      <c r="ED439" s="12"/>
      <c r="EE439" s="12"/>
      <c r="EF439" s="12"/>
      <c r="EG439" s="12"/>
      <c r="EH439" s="12"/>
      <c r="EI439" s="12"/>
      <c r="EJ439" s="12"/>
      <c r="EK439" s="12"/>
      <c r="EL439" s="12"/>
      <c r="EM439" s="12"/>
      <c r="EN439" s="12"/>
      <c r="EO439" s="12"/>
      <c r="EP439" s="12"/>
      <c r="EQ439" s="12"/>
      <c r="ER439" s="12"/>
      <c r="ES439" s="12"/>
      <c r="ET439" s="12"/>
      <c r="EU439" s="12"/>
      <c r="EV439" s="12"/>
      <c r="EW439" s="12"/>
      <c r="EX439" s="12"/>
      <c r="EY439" s="12"/>
      <c r="EZ439" s="12"/>
      <c r="FA439" s="12"/>
      <c r="FB439" s="12"/>
      <c r="FC439" s="12"/>
      <c r="FD439" s="12"/>
      <c r="FE439" s="12"/>
      <c r="FF439" s="12"/>
      <c r="FG439" s="12"/>
      <c r="FH439" s="12"/>
      <c r="FI439" s="12"/>
      <c r="FJ439" s="12"/>
      <c r="FK439" s="12"/>
      <c r="FL439" s="12"/>
      <c r="FM439" s="12"/>
      <c r="FN439" s="12"/>
      <c r="FO439" s="12"/>
      <c r="FP439" s="12"/>
      <c r="FQ439" s="12"/>
      <c r="FR439" s="12"/>
    </row>
    <row r="440" spans="19:174" x14ac:dyDescent="0.3">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c r="EH440" s="12"/>
      <c r="EI440" s="12"/>
      <c r="EJ440" s="12"/>
      <c r="EK440" s="12"/>
      <c r="EL440" s="12"/>
      <c r="EM440" s="12"/>
      <c r="EN440" s="12"/>
      <c r="EO440" s="12"/>
      <c r="EP440" s="12"/>
      <c r="EQ440" s="12"/>
      <c r="ER440" s="12"/>
      <c r="ES440" s="12"/>
      <c r="ET440" s="12"/>
      <c r="EU440" s="12"/>
      <c r="EV440" s="12"/>
      <c r="EW440" s="12"/>
      <c r="EX440" s="12"/>
      <c r="EY440" s="12"/>
      <c r="EZ440" s="12"/>
      <c r="FA440" s="12"/>
      <c r="FB440" s="12"/>
      <c r="FC440" s="12"/>
      <c r="FD440" s="12"/>
      <c r="FE440" s="12"/>
      <c r="FF440" s="12"/>
      <c r="FG440" s="12"/>
      <c r="FH440" s="12"/>
      <c r="FI440" s="12"/>
      <c r="FJ440" s="12"/>
      <c r="FK440" s="12"/>
      <c r="FL440" s="12"/>
      <c r="FM440" s="12"/>
      <c r="FN440" s="12"/>
      <c r="FO440" s="12"/>
      <c r="FP440" s="12"/>
      <c r="FQ440" s="12"/>
      <c r="FR440" s="12"/>
    </row>
    <row r="441" spans="19:174" x14ac:dyDescent="0.3">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c r="EH441" s="12"/>
      <c r="EI441" s="12"/>
      <c r="EJ441" s="12"/>
      <c r="EK441" s="12"/>
      <c r="EL441" s="12"/>
      <c r="EM441" s="12"/>
      <c r="EN441" s="12"/>
      <c r="EO441" s="12"/>
      <c r="EP441" s="12"/>
      <c r="EQ441" s="12"/>
      <c r="ER441" s="12"/>
      <c r="ES441" s="12"/>
      <c r="ET441" s="12"/>
      <c r="EU441" s="12"/>
      <c r="EV441" s="12"/>
      <c r="EW441" s="12"/>
      <c r="EX441" s="12"/>
      <c r="EY441" s="12"/>
      <c r="EZ441" s="12"/>
      <c r="FA441" s="12"/>
      <c r="FB441" s="12"/>
      <c r="FC441" s="12"/>
      <c r="FD441" s="12"/>
      <c r="FE441" s="12"/>
      <c r="FF441" s="12"/>
      <c r="FG441" s="12"/>
      <c r="FH441" s="12"/>
      <c r="FI441" s="12"/>
      <c r="FJ441" s="12"/>
      <c r="FK441" s="12"/>
      <c r="FL441" s="12"/>
      <c r="FM441" s="12"/>
      <c r="FN441" s="12"/>
      <c r="FO441" s="12"/>
      <c r="FP441" s="12"/>
      <c r="FQ441" s="12"/>
      <c r="FR441" s="12"/>
    </row>
    <row r="442" spans="19:174" x14ac:dyDescent="0.3">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EZ442" s="12"/>
      <c r="FA442" s="12"/>
      <c r="FB442" s="12"/>
      <c r="FC442" s="12"/>
      <c r="FD442" s="12"/>
      <c r="FE442" s="12"/>
      <c r="FF442" s="12"/>
      <c r="FG442" s="12"/>
      <c r="FH442" s="12"/>
      <c r="FI442" s="12"/>
      <c r="FJ442" s="12"/>
      <c r="FK442" s="12"/>
      <c r="FL442" s="12"/>
      <c r="FM442" s="12"/>
      <c r="FN442" s="12"/>
      <c r="FO442" s="12"/>
      <c r="FP442" s="12"/>
      <c r="FQ442" s="12"/>
      <c r="FR442" s="12"/>
    </row>
    <row r="443" spans="19:174" x14ac:dyDescent="0.3">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12"/>
      <c r="EP443" s="12"/>
      <c r="EQ443" s="12"/>
      <c r="ER443" s="12"/>
      <c r="ES443" s="12"/>
      <c r="ET443" s="12"/>
      <c r="EU443" s="12"/>
      <c r="EV443" s="12"/>
      <c r="EW443" s="12"/>
      <c r="EX443" s="12"/>
      <c r="EY443" s="12"/>
      <c r="EZ443" s="12"/>
      <c r="FA443" s="12"/>
      <c r="FB443" s="12"/>
      <c r="FC443" s="12"/>
      <c r="FD443" s="12"/>
      <c r="FE443" s="12"/>
      <c r="FF443" s="12"/>
      <c r="FG443" s="12"/>
      <c r="FH443" s="12"/>
      <c r="FI443" s="12"/>
      <c r="FJ443" s="12"/>
      <c r="FK443" s="12"/>
      <c r="FL443" s="12"/>
      <c r="FM443" s="12"/>
      <c r="FN443" s="12"/>
      <c r="FO443" s="12"/>
      <c r="FP443" s="12"/>
      <c r="FQ443" s="12"/>
      <c r="FR443" s="12"/>
    </row>
    <row r="444" spans="19:174" x14ac:dyDescent="0.3">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c r="EH444" s="12"/>
      <c r="EI444" s="12"/>
      <c r="EJ444" s="12"/>
      <c r="EK444" s="12"/>
      <c r="EL444" s="12"/>
      <c r="EM444" s="12"/>
      <c r="EN444" s="12"/>
      <c r="EO444" s="12"/>
      <c r="EP444" s="12"/>
      <c r="EQ444" s="12"/>
      <c r="ER444" s="12"/>
      <c r="ES444" s="12"/>
      <c r="ET444" s="12"/>
      <c r="EU444" s="12"/>
      <c r="EV444" s="12"/>
      <c r="EW444" s="12"/>
      <c r="EX444" s="12"/>
      <c r="EY444" s="12"/>
      <c r="EZ444" s="12"/>
      <c r="FA444" s="12"/>
      <c r="FB444" s="12"/>
      <c r="FC444" s="12"/>
      <c r="FD444" s="12"/>
      <c r="FE444" s="12"/>
      <c r="FF444" s="12"/>
      <c r="FG444" s="12"/>
      <c r="FH444" s="12"/>
      <c r="FI444" s="12"/>
      <c r="FJ444" s="12"/>
      <c r="FK444" s="12"/>
      <c r="FL444" s="12"/>
      <c r="FM444" s="12"/>
      <c r="FN444" s="12"/>
      <c r="FO444" s="12"/>
      <c r="FP444" s="12"/>
      <c r="FQ444" s="12"/>
      <c r="FR444" s="12"/>
    </row>
    <row r="445" spans="19:174" x14ac:dyDescent="0.3">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c r="EH445" s="12"/>
      <c r="EI445" s="12"/>
      <c r="EJ445" s="12"/>
      <c r="EK445" s="12"/>
      <c r="EL445" s="12"/>
      <c r="EM445" s="12"/>
      <c r="EN445" s="12"/>
      <c r="EO445" s="12"/>
      <c r="EP445" s="12"/>
      <c r="EQ445" s="12"/>
      <c r="ER445" s="12"/>
      <c r="ES445" s="12"/>
      <c r="ET445" s="12"/>
      <c r="EU445" s="12"/>
      <c r="EV445" s="12"/>
      <c r="EW445" s="12"/>
      <c r="EX445" s="12"/>
      <c r="EY445" s="12"/>
      <c r="EZ445" s="12"/>
      <c r="FA445" s="12"/>
      <c r="FB445" s="12"/>
      <c r="FC445" s="12"/>
      <c r="FD445" s="12"/>
      <c r="FE445" s="12"/>
      <c r="FF445" s="12"/>
      <c r="FG445" s="12"/>
      <c r="FH445" s="12"/>
      <c r="FI445" s="12"/>
      <c r="FJ445" s="12"/>
      <c r="FK445" s="12"/>
      <c r="FL445" s="12"/>
      <c r="FM445" s="12"/>
      <c r="FN445" s="12"/>
      <c r="FO445" s="12"/>
      <c r="FP445" s="12"/>
      <c r="FQ445" s="12"/>
      <c r="FR445" s="12"/>
    </row>
    <row r="446" spans="19:174" x14ac:dyDescent="0.3">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12"/>
      <c r="EP446" s="12"/>
      <c r="EQ446" s="12"/>
      <c r="ER446" s="12"/>
      <c r="ES446" s="12"/>
      <c r="ET446" s="12"/>
      <c r="EU446" s="12"/>
      <c r="EV446" s="12"/>
      <c r="EW446" s="12"/>
      <c r="EX446" s="12"/>
      <c r="EY446" s="12"/>
      <c r="EZ446" s="12"/>
      <c r="FA446" s="12"/>
      <c r="FB446" s="12"/>
      <c r="FC446" s="12"/>
      <c r="FD446" s="12"/>
      <c r="FE446" s="12"/>
      <c r="FF446" s="12"/>
      <c r="FG446" s="12"/>
      <c r="FH446" s="12"/>
      <c r="FI446" s="12"/>
      <c r="FJ446" s="12"/>
      <c r="FK446" s="12"/>
      <c r="FL446" s="12"/>
      <c r="FM446" s="12"/>
      <c r="FN446" s="12"/>
      <c r="FO446" s="12"/>
      <c r="FP446" s="12"/>
      <c r="FQ446" s="12"/>
      <c r="FR446" s="12"/>
    </row>
    <row r="447" spans="19:174" x14ac:dyDescent="0.3">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c r="EH447" s="12"/>
      <c r="EI447" s="12"/>
      <c r="EJ447" s="12"/>
      <c r="EK447" s="12"/>
      <c r="EL447" s="12"/>
      <c r="EM447" s="12"/>
      <c r="EN447" s="12"/>
      <c r="EO447" s="12"/>
      <c r="EP447" s="12"/>
      <c r="EQ447" s="12"/>
      <c r="ER447" s="12"/>
      <c r="ES447" s="12"/>
      <c r="ET447" s="12"/>
      <c r="EU447" s="12"/>
      <c r="EV447" s="12"/>
      <c r="EW447" s="12"/>
      <c r="EX447" s="12"/>
      <c r="EY447" s="12"/>
      <c r="EZ447" s="12"/>
      <c r="FA447" s="12"/>
      <c r="FB447" s="12"/>
      <c r="FC447" s="12"/>
      <c r="FD447" s="12"/>
      <c r="FE447" s="12"/>
      <c r="FF447" s="12"/>
      <c r="FG447" s="12"/>
      <c r="FH447" s="12"/>
      <c r="FI447" s="12"/>
      <c r="FJ447" s="12"/>
      <c r="FK447" s="12"/>
      <c r="FL447" s="12"/>
      <c r="FM447" s="12"/>
      <c r="FN447" s="12"/>
      <c r="FO447" s="12"/>
      <c r="FP447" s="12"/>
      <c r="FQ447" s="12"/>
      <c r="FR447" s="12"/>
    </row>
    <row r="448" spans="19:174" x14ac:dyDescent="0.3">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c r="FJ448" s="12"/>
      <c r="FK448" s="12"/>
      <c r="FL448" s="12"/>
      <c r="FM448" s="12"/>
      <c r="FN448" s="12"/>
      <c r="FO448" s="12"/>
      <c r="FP448" s="12"/>
      <c r="FQ448" s="12"/>
      <c r="FR448" s="12"/>
    </row>
    <row r="449" spans="19:174" x14ac:dyDescent="0.3">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c r="FJ449" s="12"/>
      <c r="FK449" s="12"/>
      <c r="FL449" s="12"/>
      <c r="FM449" s="12"/>
      <c r="FN449" s="12"/>
      <c r="FO449" s="12"/>
      <c r="FP449" s="12"/>
      <c r="FQ449" s="12"/>
      <c r="FR449" s="12"/>
    </row>
    <row r="450" spans="19:174" x14ac:dyDescent="0.3">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c r="EH450" s="12"/>
      <c r="EI450" s="12"/>
      <c r="EJ450" s="12"/>
      <c r="EK450" s="12"/>
      <c r="EL450" s="12"/>
      <c r="EM450" s="12"/>
      <c r="EN450" s="12"/>
      <c r="EO450" s="12"/>
      <c r="EP450" s="12"/>
      <c r="EQ450" s="12"/>
      <c r="ER450" s="12"/>
      <c r="ES450" s="12"/>
      <c r="ET450" s="12"/>
      <c r="EU450" s="12"/>
      <c r="EV450" s="12"/>
      <c r="EW450" s="12"/>
      <c r="EX450" s="12"/>
      <c r="EY450" s="12"/>
      <c r="EZ450" s="12"/>
      <c r="FA450" s="12"/>
      <c r="FB450" s="12"/>
      <c r="FC450" s="12"/>
      <c r="FD450" s="12"/>
      <c r="FE450" s="12"/>
      <c r="FF450" s="12"/>
      <c r="FG450" s="12"/>
      <c r="FH450" s="12"/>
      <c r="FI450" s="12"/>
      <c r="FJ450" s="12"/>
      <c r="FK450" s="12"/>
      <c r="FL450" s="12"/>
      <c r="FM450" s="12"/>
      <c r="FN450" s="12"/>
      <c r="FO450" s="12"/>
      <c r="FP450" s="12"/>
      <c r="FQ450" s="12"/>
      <c r="FR450" s="12"/>
    </row>
    <row r="451" spans="19:174" x14ac:dyDescent="0.3">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c r="EH451" s="12"/>
      <c r="EI451" s="12"/>
      <c r="EJ451" s="12"/>
      <c r="EK451" s="12"/>
      <c r="EL451" s="12"/>
      <c r="EM451" s="12"/>
      <c r="EN451" s="12"/>
      <c r="EO451" s="12"/>
      <c r="EP451" s="12"/>
      <c r="EQ451" s="12"/>
      <c r="ER451" s="12"/>
      <c r="ES451" s="12"/>
      <c r="ET451" s="12"/>
      <c r="EU451" s="12"/>
      <c r="EV451" s="12"/>
      <c r="EW451" s="12"/>
      <c r="EX451" s="12"/>
      <c r="EY451" s="12"/>
      <c r="EZ451" s="12"/>
      <c r="FA451" s="12"/>
      <c r="FB451" s="12"/>
      <c r="FC451" s="12"/>
      <c r="FD451" s="12"/>
      <c r="FE451" s="12"/>
      <c r="FF451" s="12"/>
      <c r="FG451" s="12"/>
      <c r="FH451" s="12"/>
      <c r="FI451" s="12"/>
      <c r="FJ451" s="12"/>
      <c r="FK451" s="12"/>
      <c r="FL451" s="12"/>
      <c r="FM451" s="12"/>
      <c r="FN451" s="12"/>
      <c r="FO451" s="12"/>
      <c r="FP451" s="12"/>
      <c r="FQ451" s="12"/>
      <c r="FR451" s="12"/>
    </row>
    <row r="452" spans="19:174" x14ac:dyDescent="0.3">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c r="EH452" s="12"/>
      <c r="EI452" s="12"/>
      <c r="EJ452" s="12"/>
      <c r="EK452" s="12"/>
      <c r="EL452" s="12"/>
      <c r="EM452" s="12"/>
      <c r="EN452" s="12"/>
      <c r="EO452" s="12"/>
      <c r="EP452" s="12"/>
      <c r="EQ452" s="12"/>
      <c r="ER452" s="12"/>
      <c r="ES452" s="12"/>
      <c r="ET452" s="12"/>
      <c r="EU452" s="12"/>
      <c r="EV452" s="12"/>
      <c r="EW452" s="12"/>
      <c r="EX452" s="12"/>
      <c r="EY452" s="12"/>
      <c r="EZ452" s="12"/>
      <c r="FA452" s="12"/>
      <c r="FB452" s="12"/>
      <c r="FC452" s="12"/>
      <c r="FD452" s="12"/>
      <c r="FE452" s="12"/>
      <c r="FF452" s="12"/>
      <c r="FG452" s="12"/>
      <c r="FH452" s="12"/>
      <c r="FI452" s="12"/>
      <c r="FJ452" s="12"/>
      <c r="FK452" s="12"/>
      <c r="FL452" s="12"/>
      <c r="FM452" s="12"/>
      <c r="FN452" s="12"/>
      <c r="FO452" s="12"/>
      <c r="FP452" s="12"/>
      <c r="FQ452" s="12"/>
      <c r="FR452" s="12"/>
    </row>
    <row r="453" spans="19:174" x14ac:dyDescent="0.3">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c r="FJ453" s="12"/>
      <c r="FK453" s="12"/>
      <c r="FL453" s="12"/>
      <c r="FM453" s="12"/>
      <c r="FN453" s="12"/>
      <c r="FO453" s="12"/>
      <c r="FP453" s="12"/>
      <c r="FQ453" s="12"/>
      <c r="FR453" s="12"/>
    </row>
    <row r="454" spans="19:174" x14ac:dyDescent="0.3">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c r="FJ454" s="12"/>
      <c r="FK454" s="12"/>
      <c r="FL454" s="12"/>
      <c r="FM454" s="12"/>
      <c r="FN454" s="12"/>
      <c r="FO454" s="12"/>
      <c r="FP454" s="12"/>
      <c r="FQ454" s="12"/>
      <c r="FR454" s="12"/>
    </row>
    <row r="455" spans="19:174" x14ac:dyDescent="0.3">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c r="EH455" s="12"/>
      <c r="EI455" s="12"/>
      <c r="EJ455" s="12"/>
      <c r="EK455" s="12"/>
      <c r="EL455" s="12"/>
      <c r="EM455" s="12"/>
      <c r="EN455" s="12"/>
      <c r="EO455" s="12"/>
      <c r="EP455" s="12"/>
      <c r="EQ455" s="12"/>
      <c r="ER455" s="12"/>
      <c r="ES455" s="12"/>
      <c r="ET455" s="12"/>
      <c r="EU455" s="12"/>
      <c r="EV455" s="12"/>
      <c r="EW455" s="12"/>
      <c r="EX455" s="12"/>
      <c r="EY455" s="12"/>
      <c r="EZ455" s="12"/>
      <c r="FA455" s="12"/>
      <c r="FB455" s="12"/>
      <c r="FC455" s="12"/>
      <c r="FD455" s="12"/>
      <c r="FE455" s="12"/>
      <c r="FF455" s="12"/>
      <c r="FG455" s="12"/>
      <c r="FH455" s="12"/>
      <c r="FI455" s="12"/>
      <c r="FJ455" s="12"/>
      <c r="FK455" s="12"/>
      <c r="FL455" s="12"/>
      <c r="FM455" s="12"/>
      <c r="FN455" s="12"/>
      <c r="FO455" s="12"/>
      <c r="FP455" s="12"/>
      <c r="FQ455" s="12"/>
      <c r="FR455" s="12"/>
    </row>
    <row r="456" spans="19:174" x14ac:dyDescent="0.3">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2"/>
      <c r="DV456" s="12"/>
      <c r="DW456" s="12"/>
      <c r="DX456" s="12"/>
      <c r="DY456" s="12"/>
      <c r="DZ456" s="12"/>
      <c r="EA456" s="12"/>
      <c r="EB456" s="12"/>
      <c r="EC456" s="12"/>
      <c r="ED456" s="12"/>
      <c r="EE456" s="12"/>
      <c r="EF456" s="12"/>
      <c r="EG456" s="12"/>
      <c r="EH456" s="12"/>
      <c r="EI456" s="12"/>
      <c r="EJ456" s="12"/>
      <c r="EK456" s="12"/>
      <c r="EL456" s="12"/>
      <c r="EM456" s="12"/>
      <c r="EN456" s="12"/>
      <c r="EO456" s="12"/>
      <c r="EP456" s="12"/>
      <c r="EQ456" s="12"/>
      <c r="ER456" s="12"/>
      <c r="ES456" s="12"/>
      <c r="ET456" s="12"/>
      <c r="EU456" s="12"/>
      <c r="EV456" s="12"/>
      <c r="EW456" s="12"/>
      <c r="EX456" s="12"/>
      <c r="EY456" s="12"/>
      <c r="EZ456" s="12"/>
      <c r="FA456" s="12"/>
      <c r="FB456" s="12"/>
      <c r="FC456" s="12"/>
      <c r="FD456" s="12"/>
      <c r="FE456" s="12"/>
      <c r="FF456" s="12"/>
      <c r="FG456" s="12"/>
      <c r="FH456" s="12"/>
      <c r="FI456" s="12"/>
      <c r="FJ456" s="12"/>
      <c r="FK456" s="12"/>
      <c r="FL456" s="12"/>
      <c r="FM456" s="12"/>
      <c r="FN456" s="12"/>
      <c r="FO456" s="12"/>
      <c r="FP456" s="12"/>
      <c r="FQ456" s="12"/>
      <c r="FR456" s="12"/>
    </row>
    <row r="457" spans="19:174" x14ac:dyDescent="0.3">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c r="DA457" s="12"/>
      <c r="DB457" s="12"/>
      <c r="DC457" s="12"/>
      <c r="DD457" s="12"/>
      <c r="DE457" s="12"/>
      <c r="DF457" s="12"/>
      <c r="DG457" s="12"/>
      <c r="DH457" s="12"/>
      <c r="DI457" s="12"/>
      <c r="DJ457" s="12"/>
      <c r="DK457" s="12"/>
      <c r="DL457" s="12"/>
      <c r="DM457" s="12"/>
      <c r="DN457" s="12"/>
      <c r="DO457" s="12"/>
      <c r="DP457" s="12"/>
      <c r="DQ457" s="12"/>
      <c r="DR457" s="12"/>
      <c r="DS457" s="12"/>
      <c r="DT457" s="12"/>
      <c r="DU457" s="12"/>
      <c r="DV457" s="12"/>
      <c r="DW457" s="12"/>
      <c r="DX457" s="12"/>
      <c r="DY457" s="12"/>
      <c r="DZ457" s="12"/>
      <c r="EA457" s="12"/>
      <c r="EB457" s="12"/>
      <c r="EC457" s="12"/>
      <c r="ED457" s="12"/>
      <c r="EE457" s="12"/>
      <c r="EF457" s="12"/>
      <c r="EG457" s="12"/>
      <c r="EH457" s="12"/>
      <c r="EI457" s="12"/>
      <c r="EJ457" s="12"/>
      <c r="EK457" s="12"/>
      <c r="EL457" s="12"/>
      <c r="EM457" s="12"/>
      <c r="EN457" s="12"/>
      <c r="EO457" s="12"/>
      <c r="EP457" s="12"/>
      <c r="EQ457" s="12"/>
      <c r="ER457" s="12"/>
      <c r="ES457" s="12"/>
      <c r="ET457" s="12"/>
      <c r="EU457" s="12"/>
      <c r="EV457" s="12"/>
      <c r="EW457" s="12"/>
      <c r="EX457" s="12"/>
      <c r="EY457" s="12"/>
      <c r="EZ457" s="12"/>
      <c r="FA457" s="12"/>
      <c r="FB457" s="12"/>
      <c r="FC457" s="12"/>
      <c r="FD457" s="12"/>
      <c r="FE457" s="12"/>
      <c r="FF457" s="12"/>
      <c r="FG457" s="12"/>
      <c r="FH457" s="12"/>
      <c r="FI457" s="12"/>
      <c r="FJ457" s="12"/>
      <c r="FK457" s="12"/>
      <c r="FL457" s="12"/>
      <c r="FM457" s="12"/>
      <c r="FN457" s="12"/>
      <c r="FO457" s="12"/>
      <c r="FP457" s="12"/>
      <c r="FQ457" s="12"/>
      <c r="FR457" s="12"/>
    </row>
    <row r="458" spans="19:174" x14ac:dyDescent="0.3">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c r="DA458" s="12"/>
      <c r="DB458" s="12"/>
      <c r="DC458" s="12"/>
      <c r="DD458" s="12"/>
      <c r="DE458" s="12"/>
      <c r="DF458" s="12"/>
      <c r="DG458" s="12"/>
      <c r="DH458" s="12"/>
      <c r="DI458" s="12"/>
      <c r="DJ458" s="12"/>
      <c r="DK458" s="12"/>
      <c r="DL458" s="12"/>
      <c r="DM458" s="12"/>
      <c r="DN458" s="12"/>
      <c r="DO458" s="12"/>
      <c r="DP458" s="12"/>
      <c r="DQ458" s="12"/>
      <c r="DR458" s="12"/>
      <c r="DS458" s="12"/>
      <c r="DT458" s="12"/>
      <c r="DU458" s="12"/>
      <c r="DV458" s="12"/>
      <c r="DW458" s="12"/>
      <c r="DX458" s="12"/>
      <c r="DY458" s="12"/>
      <c r="DZ458" s="12"/>
      <c r="EA458" s="12"/>
      <c r="EB458" s="12"/>
      <c r="EC458" s="12"/>
      <c r="ED458" s="12"/>
      <c r="EE458" s="12"/>
      <c r="EF458" s="12"/>
      <c r="EG458" s="12"/>
      <c r="EH458" s="12"/>
      <c r="EI458" s="12"/>
      <c r="EJ458" s="12"/>
      <c r="EK458" s="12"/>
      <c r="EL458" s="12"/>
      <c r="EM458" s="12"/>
      <c r="EN458" s="12"/>
      <c r="EO458" s="12"/>
      <c r="EP458" s="12"/>
      <c r="EQ458" s="12"/>
      <c r="ER458" s="12"/>
      <c r="ES458" s="12"/>
      <c r="ET458" s="12"/>
      <c r="EU458" s="12"/>
      <c r="EV458" s="12"/>
      <c r="EW458" s="12"/>
      <c r="EX458" s="12"/>
      <c r="EY458" s="12"/>
      <c r="EZ458" s="12"/>
      <c r="FA458" s="12"/>
      <c r="FB458" s="12"/>
      <c r="FC458" s="12"/>
      <c r="FD458" s="12"/>
      <c r="FE458" s="12"/>
      <c r="FF458" s="12"/>
      <c r="FG458" s="12"/>
      <c r="FH458" s="12"/>
      <c r="FI458" s="12"/>
      <c r="FJ458" s="12"/>
      <c r="FK458" s="12"/>
      <c r="FL458" s="12"/>
      <c r="FM458" s="12"/>
      <c r="FN458" s="12"/>
      <c r="FO458" s="12"/>
      <c r="FP458" s="12"/>
      <c r="FQ458" s="12"/>
      <c r="FR458" s="12"/>
    </row>
    <row r="459" spans="19:174" x14ac:dyDescent="0.3">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c r="EH459" s="12"/>
      <c r="EI459" s="12"/>
      <c r="EJ459" s="12"/>
      <c r="EK459" s="12"/>
      <c r="EL459" s="12"/>
      <c r="EM459" s="12"/>
      <c r="EN459" s="12"/>
      <c r="EO459" s="12"/>
      <c r="EP459" s="12"/>
      <c r="EQ459" s="12"/>
      <c r="ER459" s="12"/>
      <c r="ES459" s="12"/>
      <c r="ET459" s="12"/>
      <c r="EU459" s="12"/>
      <c r="EV459" s="12"/>
      <c r="EW459" s="12"/>
      <c r="EX459" s="12"/>
      <c r="EY459" s="12"/>
      <c r="EZ459" s="12"/>
      <c r="FA459" s="12"/>
      <c r="FB459" s="12"/>
      <c r="FC459" s="12"/>
      <c r="FD459" s="12"/>
      <c r="FE459" s="12"/>
      <c r="FF459" s="12"/>
      <c r="FG459" s="12"/>
      <c r="FH459" s="12"/>
      <c r="FI459" s="12"/>
      <c r="FJ459" s="12"/>
      <c r="FK459" s="12"/>
      <c r="FL459" s="12"/>
      <c r="FM459" s="12"/>
      <c r="FN459" s="12"/>
      <c r="FO459" s="12"/>
      <c r="FP459" s="12"/>
      <c r="FQ459" s="12"/>
      <c r="FR459" s="12"/>
    </row>
    <row r="460" spans="19:174" x14ac:dyDescent="0.3">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c r="FJ460" s="12"/>
      <c r="FK460" s="12"/>
      <c r="FL460" s="12"/>
      <c r="FM460" s="12"/>
      <c r="FN460" s="12"/>
      <c r="FO460" s="12"/>
      <c r="FP460" s="12"/>
      <c r="FQ460" s="12"/>
      <c r="FR460" s="12"/>
    </row>
    <row r="461" spans="19:174" x14ac:dyDescent="0.3">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c r="FJ461" s="12"/>
      <c r="FK461" s="12"/>
      <c r="FL461" s="12"/>
      <c r="FM461" s="12"/>
      <c r="FN461" s="12"/>
      <c r="FO461" s="12"/>
      <c r="FP461" s="12"/>
      <c r="FQ461" s="12"/>
      <c r="FR461" s="12"/>
    </row>
    <row r="462" spans="19:174" x14ac:dyDescent="0.3">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c r="DO462" s="12"/>
      <c r="DP462" s="12"/>
      <c r="DQ462" s="12"/>
      <c r="DR462" s="12"/>
      <c r="DS462" s="12"/>
      <c r="DT462" s="12"/>
      <c r="DU462" s="12"/>
      <c r="DV462" s="12"/>
      <c r="DW462" s="12"/>
      <c r="DX462" s="12"/>
      <c r="DY462" s="12"/>
      <c r="DZ462" s="12"/>
      <c r="EA462" s="12"/>
      <c r="EB462" s="12"/>
      <c r="EC462" s="12"/>
      <c r="ED462" s="12"/>
      <c r="EE462" s="12"/>
      <c r="EF462" s="12"/>
      <c r="EG462" s="12"/>
      <c r="EH462" s="12"/>
      <c r="EI462" s="12"/>
      <c r="EJ462" s="12"/>
      <c r="EK462" s="12"/>
      <c r="EL462" s="12"/>
      <c r="EM462" s="12"/>
      <c r="EN462" s="12"/>
      <c r="EO462" s="12"/>
      <c r="EP462" s="12"/>
      <c r="EQ462" s="12"/>
      <c r="ER462" s="12"/>
      <c r="ES462" s="12"/>
      <c r="ET462" s="12"/>
      <c r="EU462" s="12"/>
      <c r="EV462" s="12"/>
      <c r="EW462" s="12"/>
      <c r="EX462" s="12"/>
      <c r="EY462" s="12"/>
      <c r="EZ462" s="12"/>
      <c r="FA462" s="12"/>
      <c r="FB462" s="12"/>
      <c r="FC462" s="12"/>
      <c r="FD462" s="12"/>
      <c r="FE462" s="12"/>
      <c r="FF462" s="12"/>
      <c r="FG462" s="12"/>
      <c r="FH462" s="12"/>
      <c r="FI462" s="12"/>
      <c r="FJ462" s="12"/>
      <c r="FK462" s="12"/>
      <c r="FL462" s="12"/>
      <c r="FM462" s="12"/>
      <c r="FN462" s="12"/>
      <c r="FO462" s="12"/>
      <c r="FP462" s="12"/>
      <c r="FQ462" s="12"/>
      <c r="FR462" s="12"/>
    </row>
    <row r="463" spans="19:174" x14ac:dyDescent="0.3">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c r="DO463" s="12"/>
      <c r="DP463" s="12"/>
      <c r="DQ463" s="12"/>
      <c r="DR463" s="12"/>
      <c r="DS463" s="12"/>
      <c r="DT463" s="12"/>
      <c r="DU463" s="12"/>
      <c r="DV463" s="12"/>
      <c r="DW463" s="12"/>
      <c r="DX463" s="12"/>
      <c r="DY463" s="12"/>
      <c r="DZ463" s="12"/>
      <c r="EA463" s="12"/>
      <c r="EB463" s="12"/>
      <c r="EC463" s="12"/>
      <c r="ED463" s="12"/>
      <c r="EE463" s="12"/>
      <c r="EF463" s="12"/>
      <c r="EG463" s="12"/>
      <c r="EH463" s="12"/>
      <c r="EI463" s="12"/>
      <c r="EJ463" s="12"/>
      <c r="EK463" s="12"/>
      <c r="EL463" s="12"/>
      <c r="EM463" s="12"/>
      <c r="EN463" s="12"/>
      <c r="EO463" s="12"/>
      <c r="EP463" s="12"/>
      <c r="EQ463" s="12"/>
      <c r="ER463" s="12"/>
      <c r="ES463" s="12"/>
      <c r="ET463" s="12"/>
      <c r="EU463" s="12"/>
      <c r="EV463" s="12"/>
      <c r="EW463" s="12"/>
      <c r="EX463" s="12"/>
      <c r="EY463" s="12"/>
      <c r="EZ463" s="12"/>
      <c r="FA463" s="12"/>
      <c r="FB463" s="12"/>
      <c r="FC463" s="12"/>
      <c r="FD463" s="12"/>
      <c r="FE463" s="12"/>
      <c r="FF463" s="12"/>
      <c r="FG463" s="12"/>
      <c r="FH463" s="12"/>
      <c r="FI463" s="12"/>
      <c r="FJ463" s="12"/>
      <c r="FK463" s="12"/>
      <c r="FL463" s="12"/>
      <c r="FM463" s="12"/>
      <c r="FN463" s="12"/>
      <c r="FO463" s="12"/>
      <c r="FP463" s="12"/>
      <c r="FQ463" s="12"/>
      <c r="FR463" s="12"/>
    </row>
    <row r="464" spans="19:174" x14ac:dyDescent="0.3">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c r="EH464" s="12"/>
      <c r="EI464" s="12"/>
      <c r="EJ464" s="12"/>
      <c r="EK464" s="12"/>
      <c r="EL464" s="12"/>
      <c r="EM464" s="12"/>
      <c r="EN464" s="12"/>
      <c r="EO464" s="12"/>
      <c r="EP464" s="12"/>
      <c r="EQ464" s="12"/>
      <c r="ER464" s="12"/>
      <c r="ES464" s="12"/>
      <c r="ET464" s="12"/>
      <c r="EU464" s="12"/>
      <c r="EV464" s="12"/>
      <c r="EW464" s="12"/>
      <c r="EX464" s="12"/>
      <c r="EY464" s="12"/>
      <c r="EZ464" s="12"/>
      <c r="FA464" s="12"/>
      <c r="FB464" s="12"/>
      <c r="FC464" s="12"/>
      <c r="FD464" s="12"/>
      <c r="FE464" s="12"/>
      <c r="FF464" s="12"/>
      <c r="FG464" s="12"/>
      <c r="FH464" s="12"/>
      <c r="FI464" s="12"/>
      <c r="FJ464" s="12"/>
      <c r="FK464" s="12"/>
      <c r="FL464" s="12"/>
      <c r="FM464" s="12"/>
      <c r="FN464" s="12"/>
      <c r="FO464" s="12"/>
      <c r="FP464" s="12"/>
      <c r="FQ464" s="12"/>
      <c r="FR464" s="12"/>
    </row>
    <row r="465" spans="19:174" x14ac:dyDescent="0.3">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c r="DA465" s="12"/>
      <c r="DB465" s="12"/>
      <c r="DC465" s="12"/>
      <c r="DD465" s="12"/>
      <c r="DE465" s="12"/>
      <c r="DF465" s="12"/>
      <c r="DG465" s="12"/>
      <c r="DH465" s="12"/>
      <c r="DI465" s="12"/>
      <c r="DJ465" s="12"/>
      <c r="DK465" s="12"/>
      <c r="DL465" s="12"/>
      <c r="DM465" s="12"/>
      <c r="DN465" s="12"/>
      <c r="DO465" s="12"/>
      <c r="DP465" s="12"/>
      <c r="DQ465" s="12"/>
      <c r="DR465" s="12"/>
      <c r="DS465" s="12"/>
      <c r="DT465" s="12"/>
      <c r="DU465" s="12"/>
      <c r="DV465" s="12"/>
      <c r="DW465" s="12"/>
      <c r="DX465" s="12"/>
      <c r="DY465" s="12"/>
      <c r="DZ465" s="12"/>
      <c r="EA465" s="12"/>
      <c r="EB465" s="12"/>
      <c r="EC465" s="12"/>
      <c r="ED465" s="12"/>
      <c r="EE465" s="12"/>
      <c r="EF465" s="12"/>
      <c r="EG465" s="12"/>
      <c r="EH465" s="12"/>
      <c r="EI465" s="12"/>
      <c r="EJ465" s="12"/>
      <c r="EK465" s="12"/>
      <c r="EL465" s="12"/>
      <c r="EM465" s="12"/>
      <c r="EN465" s="12"/>
      <c r="EO465" s="12"/>
      <c r="EP465" s="12"/>
      <c r="EQ465" s="12"/>
      <c r="ER465" s="12"/>
      <c r="ES465" s="12"/>
      <c r="ET465" s="12"/>
      <c r="EU465" s="12"/>
      <c r="EV465" s="12"/>
      <c r="EW465" s="12"/>
      <c r="EX465" s="12"/>
      <c r="EY465" s="12"/>
      <c r="EZ465" s="12"/>
      <c r="FA465" s="12"/>
      <c r="FB465" s="12"/>
      <c r="FC465" s="12"/>
      <c r="FD465" s="12"/>
      <c r="FE465" s="12"/>
      <c r="FF465" s="12"/>
      <c r="FG465" s="12"/>
      <c r="FH465" s="12"/>
      <c r="FI465" s="12"/>
      <c r="FJ465" s="12"/>
      <c r="FK465" s="12"/>
      <c r="FL465" s="12"/>
      <c r="FM465" s="12"/>
      <c r="FN465" s="12"/>
      <c r="FO465" s="12"/>
      <c r="FP465" s="12"/>
      <c r="FQ465" s="12"/>
      <c r="FR465" s="12"/>
    </row>
    <row r="466" spans="19:174" x14ac:dyDescent="0.3">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c r="FJ466" s="12"/>
      <c r="FK466" s="12"/>
      <c r="FL466" s="12"/>
      <c r="FM466" s="12"/>
      <c r="FN466" s="12"/>
      <c r="FO466" s="12"/>
      <c r="FP466" s="12"/>
      <c r="FQ466" s="12"/>
      <c r="FR466" s="12"/>
    </row>
    <row r="467" spans="19:174" x14ac:dyDescent="0.3">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c r="DA467" s="12"/>
      <c r="DB467" s="12"/>
      <c r="DC467" s="12"/>
      <c r="DD467" s="12"/>
      <c r="DE467" s="12"/>
      <c r="DF467" s="12"/>
      <c r="DG467" s="12"/>
      <c r="DH467" s="12"/>
      <c r="DI467" s="12"/>
      <c r="DJ467" s="12"/>
      <c r="DK467" s="12"/>
      <c r="DL467" s="12"/>
      <c r="DM467" s="12"/>
      <c r="DN467" s="12"/>
      <c r="DO467" s="12"/>
      <c r="DP467" s="12"/>
      <c r="DQ467" s="12"/>
      <c r="DR467" s="12"/>
      <c r="DS467" s="12"/>
      <c r="DT467" s="12"/>
      <c r="DU467" s="12"/>
      <c r="DV467" s="12"/>
      <c r="DW467" s="12"/>
      <c r="DX467" s="12"/>
      <c r="DY467" s="12"/>
      <c r="DZ467" s="12"/>
      <c r="EA467" s="12"/>
      <c r="EB467" s="12"/>
      <c r="EC467" s="12"/>
      <c r="ED467" s="12"/>
      <c r="EE467" s="12"/>
      <c r="EF467" s="12"/>
      <c r="EG467" s="12"/>
      <c r="EH467" s="12"/>
      <c r="EI467" s="12"/>
      <c r="EJ467" s="12"/>
      <c r="EK467" s="12"/>
      <c r="EL467" s="12"/>
      <c r="EM467" s="12"/>
      <c r="EN467" s="12"/>
      <c r="EO467" s="12"/>
      <c r="EP467" s="12"/>
      <c r="EQ467" s="12"/>
      <c r="ER467" s="12"/>
      <c r="ES467" s="12"/>
      <c r="ET467" s="12"/>
      <c r="EU467" s="12"/>
      <c r="EV467" s="12"/>
      <c r="EW467" s="12"/>
      <c r="EX467" s="12"/>
      <c r="EY467" s="12"/>
      <c r="EZ467" s="12"/>
      <c r="FA467" s="12"/>
      <c r="FB467" s="12"/>
      <c r="FC467" s="12"/>
      <c r="FD467" s="12"/>
      <c r="FE467" s="12"/>
      <c r="FF467" s="12"/>
      <c r="FG467" s="12"/>
      <c r="FH467" s="12"/>
      <c r="FI467" s="12"/>
      <c r="FJ467" s="12"/>
      <c r="FK467" s="12"/>
      <c r="FL467" s="12"/>
      <c r="FM467" s="12"/>
      <c r="FN467" s="12"/>
      <c r="FO467" s="12"/>
      <c r="FP467" s="12"/>
      <c r="FQ467" s="12"/>
      <c r="FR467" s="12"/>
    </row>
    <row r="468" spans="19:174" x14ac:dyDescent="0.3">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c r="DA468" s="12"/>
      <c r="DB468" s="12"/>
      <c r="DC468" s="12"/>
      <c r="DD468" s="12"/>
      <c r="DE468" s="12"/>
      <c r="DF468" s="12"/>
      <c r="DG468" s="12"/>
      <c r="DH468" s="12"/>
      <c r="DI468" s="12"/>
      <c r="DJ468" s="12"/>
      <c r="DK468" s="12"/>
      <c r="DL468" s="12"/>
      <c r="DM468" s="12"/>
      <c r="DN468" s="12"/>
      <c r="DO468" s="12"/>
      <c r="DP468" s="12"/>
      <c r="DQ468" s="12"/>
      <c r="DR468" s="12"/>
      <c r="DS468" s="12"/>
      <c r="DT468" s="12"/>
      <c r="DU468" s="12"/>
      <c r="DV468" s="12"/>
      <c r="DW468" s="12"/>
      <c r="DX468" s="12"/>
      <c r="DY468" s="12"/>
      <c r="DZ468" s="12"/>
      <c r="EA468" s="12"/>
      <c r="EB468" s="12"/>
      <c r="EC468" s="12"/>
      <c r="ED468" s="12"/>
      <c r="EE468" s="12"/>
      <c r="EF468" s="12"/>
      <c r="EG468" s="12"/>
      <c r="EH468" s="12"/>
      <c r="EI468" s="12"/>
      <c r="EJ468" s="12"/>
      <c r="EK468" s="12"/>
      <c r="EL468" s="12"/>
      <c r="EM468" s="12"/>
      <c r="EN468" s="12"/>
      <c r="EO468" s="12"/>
      <c r="EP468" s="12"/>
      <c r="EQ468" s="12"/>
      <c r="ER468" s="12"/>
      <c r="ES468" s="12"/>
      <c r="ET468" s="12"/>
      <c r="EU468" s="12"/>
      <c r="EV468" s="12"/>
      <c r="EW468" s="12"/>
      <c r="EX468" s="12"/>
      <c r="EY468" s="12"/>
      <c r="EZ468" s="12"/>
      <c r="FA468" s="12"/>
      <c r="FB468" s="12"/>
      <c r="FC468" s="12"/>
      <c r="FD468" s="12"/>
      <c r="FE468" s="12"/>
      <c r="FF468" s="12"/>
      <c r="FG468" s="12"/>
      <c r="FH468" s="12"/>
      <c r="FI468" s="12"/>
      <c r="FJ468" s="12"/>
      <c r="FK468" s="12"/>
      <c r="FL468" s="12"/>
      <c r="FM468" s="12"/>
      <c r="FN468" s="12"/>
      <c r="FO468" s="12"/>
      <c r="FP468" s="12"/>
      <c r="FQ468" s="12"/>
      <c r="FR468" s="12"/>
    </row>
    <row r="469" spans="19:174" x14ac:dyDescent="0.3">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c r="DA469" s="12"/>
      <c r="DB469" s="12"/>
      <c r="DC469" s="12"/>
      <c r="DD469" s="12"/>
      <c r="DE469" s="12"/>
      <c r="DF469" s="12"/>
      <c r="DG469" s="12"/>
      <c r="DH469" s="12"/>
      <c r="DI469" s="12"/>
      <c r="DJ469" s="12"/>
      <c r="DK469" s="12"/>
      <c r="DL469" s="12"/>
      <c r="DM469" s="12"/>
      <c r="DN469" s="12"/>
      <c r="DO469" s="12"/>
      <c r="DP469" s="12"/>
      <c r="DQ469" s="12"/>
      <c r="DR469" s="12"/>
      <c r="DS469" s="12"/>
      <c r="DT469" s="12"/>
      <c r="DU469" s="12"/>
      <c r="DV469" s="12"/>
      <c r="DW469" s="12"/>
      <c r="DX469" s="12"/>
      <c r="DY469" s="12"/>
      <c r="DZ469" s="12"/>
      <c r="EA469" s="12"/>
      <c r="EB469" s="12"/>
      <c r="EC469" s="12"/>
      <c r="ED469" s="12"/>
      <c r="EE469" s="12"/>
      <c r="EF469" s="12"/>
      <c r="EG469" s="12"/>
      <c r="EH469" s="12"/>
      <c r="EI469" s="12"/>
      <c r="EJ469" s="12"/>
      <c r="EK469" s="12"/>
      <c r="EL469" s="12"/>
      <c r="EM469" s="12"/>
      <c r="EN469" s="12"/>
      <c r="EO469" s="12"/>
      <c r="EP469" s="12"/>
      <c r="EQ469" s="12"/>
      <c r="ER469" s="12"/>
      <c r="ES469" s="12"/>
      <c r="ET469" s="12"/>
      <c r="EU469" s="12"/>
      <c r="EV469" s="12"/>
      <c r="EW469" s="12"/>
      <c r="EX469" s="12"/>
      <c r="EY469" s="12"/>
      <c r="EZ469" s="12"/>
      <c r="FA469" s="12"/>
      <c r="FB469" s="12"/>
      <c r="FC469" s="12"/>
      <c r="FD469" s="12"/>
      <c r="FE469" s="12"/>
      <c r="FF469" s="12"/>
      <c r="FG469" s="12"/>
      <c r="FH469" s="12"/>
      <c r="FI469" s="12"/>
      <c r="FJ469" s="12"/>
      <c r="FK469" s="12"/>
      <c r="FL469" s="12"/>
      <c r="FM469" s="12"/>
      <c r="FN469" s="12"/>
      <c r="FO469" s="12"/>
      <c r="FP469" s="12"/>
      <c r="FQ469" s="12"/>
      <c r="FR469" s="12"/>
    </row>
    <row r="470" spans="19:174" x14ac:dyDescent="0.3">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c r="EH470" s="12"/>
      <c r="EI470" s="12"/>
      <c r="EJ470" s="12"/>
      <c r="EK470" s="12"/>
      <c r="EL470" s="12"/>
      <c r="EM470" s="12"/>
      <c r="EN470" s="12"/>
      <c r="EO470" s="12"/>
      <c r="EP470" s="12"/>
      <c r="EQ470" s="12"/>
      <c r="ER470" s="12"/>
      <c r="ES470" s="12"/>
      <c r="ET470" s="12"/>
      <c r="EU470" s="12"/>
      <c r="EV470" s="12"/>
      <c r="EW470" s="12"/>
      <c r="EX470" s="12"/>
      <c r="EY470" s="12"/>
      <c r="EZ470" s="12"/>
      <c r="FA470" s="12"/>
      <c r="FB470" s="12"/>
      <c r="FC470" s="12"/>
      <c r="FD470" s="12"/>
      <c r="FE470" s="12"/>
      <c r="FF470" s="12"/>
      <c r="FG470" s="12"/>
      <c r="FH470" s="12"/>
      <c r="FI470" s="12"/>
      <c r="FJ470" s="12"/>
      <c r="FK470" s="12"/>
      <c r="FL470" s="12"/>
      <c r="FM470" s="12"/>
      <c r="FN470" s="12"/>
      <c r="FO470" s="12"/>
      <c r="FP470" s="12"/>
      <c r="FQ470" s="12"/>
      <c r="FR470" s="12"/>
    </row>
    <row r="471" spans="19:174" x14ac:dyDescent="0.3">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c r="EH471" s="12"/>
      <c r="EI471" s="12"/>
      <c r="EJ471" s="12"/>
      <c r="EK471" s="12"/>
      <c r="EL471" s="12"/>
      <c r="EM471" s="12"/>
      <c r="EN471" s="12"/>
      <c r="EO471" s="12"/>
      <c r="EP471" s="12"/>
      <c r="EQ471" s="12"/>
      <c r="ER471" s="12"/>
      <c r="ES471" s="12"/>
      <c r="ET471" s="12"/>
      <c r="EU471" s="12"/>
      <c r="EV471" s="12"/>
      <c r="EW471" s="12"/>
      <c r="EX471" s="12"/>
      <c r="EY471" s="12"/>
      <c r="EZ471" s="12"/>
      <c r="FA471" s="12"/>
      <c r="FB471" s="12"/>
      <c r="FC471" s="12"/>
      <c r="FD471" s="12"/>
      <c r="FE471" s="12"/>
      <c r="FF471" s="12"/>
      <c r="FG471" s="12"/>
      <c r="FH471" s="12"/>
      <c r="FI471" s="12"/>
      <c r="FJ471" s="12"/>
      <c r="FK471" s="12"/>
      <c r="FL471" s="12"/>
      <c r="FM471" s="12"/>
      <c r="FN471" s="12"/>
      <c r="FO471" s="12"/>
      <c r="FP471" s="12"/>
      <c r="FQ471" s="12"/>
      <c r="FR471" s="12"/>
    </row>
    <row r="472" spans="19:174" x14ac:dyDescent="0.3">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c r="FJ472" s="12"/>
      <c r="FK472" s="12"/>
      <c r="FL472" s="12"/>
      <c r="FM472" s="12"/>
      <c r="FN472" s="12"/>
      <c r="FO472" s="12"/>
      <c r="FP472" s="12"/>
      <c r="FQ472" s="12"/>
      <c r="FR472" s="12"/>
    </row>
    <row r="473" spans="19:174" x14ac:dyDescent="0.3">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c r="FJ473" s="12"/>
      <c r="FK473" s="12"/>
      <c r="FL473" s="12"/>
      <c r="FM473" s="12"/>
      <c r="FN473" s="12"/>
      <c r="FO473" s="12"/>
      <c r="FP473" s="12"/>
      <c r="FQ473" s="12"/>
      <c r="FR473" s="12"/>
    </row>
    <row r="474" spans="19:174" x14ac:dyDescent="0.3">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c r="EH474" s="12"/>
      <c r="EI474" s="12"/>
      <c r="EJ474" s="12"/>
      <c r="EK474" s="12"/>
      <c r="EL474" s="12"/>
      <c r="EM474" s="12"/>
      <c r="EN474" s="12"/>
      <c r="EO474" s="12"/>
      <c r="EP474" s="12"/>
      <c r="EQ474" s="12"/>
      <c r="ER474" s="12"/>
      <c r="ES474" s="12"/>
      <c r="ET474" s="12"/>
      <c r="EU474" s="12"/>
      <c r="EV474" s="12"/>
      <c r="EW474" s="12"/>
      <c r="EX474" s="12"/>
      <c r="EY474" s="12"/>
      <c r="EZ474" s="12"/>
      <c r="FA474" s="12"/>
      <c r="FB474" s="12"/>
      <c r="FC474" s="12"/>
      <c r="FD474" s="12"/>
      <c r="FE474" s="12"/>
      <c r="FF474" s="12"/>
      <c r="FG474" s="12"/>
      <c r="FH474" s="12"/>
      <c r="FI474" s="12"/>
      <c r="FJ474" s="12"/>
      <c r="FK474" s="12"/>
      <c r="FL474" s="12"/>
      <c r="FM474" s="12"/>
      <c r="FN474" s="12"/>
      <c r="FO474" s="12"/>
      <c r="FP474" s="12"/>
      <c r="FQ474" s="12"/>
      <c r="FR474" s="12"/>
    </row>
    <row r="475" spans="19:174" x14ac:dyDescent="0.3">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c r="EH475" s="12"/>
      <c r="EI475" s="12"/>
      <c r="EJ475" s="12"/>
      <c r="EK475" s="12"/>
      <c r="EL475" s="12"/>
      <c r="EM475" s="12"/>
      <c r="EN475" s="12"/>
      <c r="EO475" s="12"/>
      <c r="EP475" s="12"/>
      <c r="EQ475" s="12"/>
      <c r="ER475" s="12"/>
      <c r="ES475" s="12"/>
      <c r="ET475" s="12"/>
      <c r="EU475" s="12"/>
      <c r="EV475" s="12"/>
      <c r="EW475" s="12"/>
      <c r="EX475" s="12"/>
      <c r="EY475" s="12"/>
      <c r="EZ475" s="12"/>
      <c r="FA475" s="12"/>
      <c r="FB475" s="12"/>
      <c r="FC475" s="12"/>
      <c r="FD475" s="12"/>
      <c r="FE475" s="12"/>
      <c r="FF475" s="12"/>
      <c r="FG475" s="12"/>
      <c r="FH475" s="12"/>
      <c r="FI475" s="12"/>
      <c r="FJ475" s="12"/>
      <c r="FK475" s="12"/>
      <c r="FL475" s="12"/>
      <c r="FM475" s="12"/>
      <c r="FN475" s="12"/>
      <c r="FO475" s="12"/>
      <c r="FP475" s="12"/>
      <c r="FQ475" s="12"/>
      <c r="FR475" s="12"/>
    </row>
    <row r="476" spans="19:174" x14ac:dyDescent="0.3">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2"/>
      <c r="DV476" s="12"/>
      <c r="DW476" s="12"/>
      <c r="DX476" s="12"/>
      <c r="DY476" s="12"/>
      <c r="DZ476" s="12"/>
      <c r="EA476" s="12"/>
      <c r="EB476" s="12"/>
      <c r="EC476" s="12"/>
      <c r="ED476" s="12"/>
      <c r="EE476" s="12"/>
      <c r="EF476" s="12"/>
      <c r="EG476" s="12"/>
      <c r="EH476" s="12"/>
      <c r="EI476" s="12"/>
      <c r="EJ476" s="12"/>
      <c r="EK476" s="12"/>
      <c r="EL476" s="12"/>
      <c r="EM476" s="12"/>
      <c r="EN476" s="12"/>
      <c r="EO476" s="12"/>
      <c r="EP476" s="12"/>
      <c r="EQ476" s="12"/>
      <c r="ER476" s="12"/>
      <c r="ES476" s="12"/>
      <c r="ET476" s="12"/>
      <c r="EU476" s="12"/>
      <c r="EV476" s="12"/>
      <c r="EW476" s="12"/>
      <c r="EX476" s="12"/>
      <c r="EY476" s="12"/>
      <c r="EZ476" s="12"/>
      <c r="FA476" s="12"/>
      <c r="FB476" s="12"/>
      <c r="FC476" s="12"/>
      <c r="FD476" s="12"/>
      <c r="FE476" s="12"/>
      <c r="FF476" s="12"/>
      <c r="FG476" s="12"/>
      <c r="FH476" s="12"/>
      <c r="FI476" s="12"/>
      <c r="FJ476" s="12"/>
      <c r="FK476" s="12"/>
      <c r="FL476" s="12"/>
      <c r="FM476" s="12"/>
      <c r="FN476" s="12"/>
      <c r="FO476" s="12"/>
      <c r="FP476" s="12"/>
      <c r="FQ476" s="12"/>
      <c r="FR476" s="12"/>
    </row>
    <row r="477" spans="19:174" x14ac:dyDescent="0.3">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c r="DO477" s="12"/>
      <c r="DP477" s="12"/>
      <c r="DQ477" s="12"/>
      <c r="DR477" s="12"/>
      <c r="DS477" s="12"/>
      <c r="DT477" s="12"/>
      <c r="DU477" s="12"/>
      <c r="DV477" s="12"/>
      <c r="DW477" s="12"/>
      <c r="DX477" s="12"/>
      <c r="DY477" s="12"/>
      <c r="DZ477" s="12"/>
      <c r="EA477" s="12"/>
      <c r="EB477" s="12"/>
      <c r="EC477" s="12"/>
      <c r="ED477" s="12"/>
      <c r="EE477" s="12"/>
      <c r="EF477" s="12"/>
      <c r="EG477" s="12"/>
      <c r="EH477" s="12"/>
      <c r="EI477" s="12"/>
      <c r="EJ477" s="12"/>
      <c r="EK477" s="12"/>
      <c r="EL477" s="12"/>
      <c r="EM477" s="12"/>
      <c r="EN477" s="12"/>
      <c r="EO477" s="12"/>
      <c r="EP477" s="12"/>
      <c r="EQ477" s="12"/>
      <c r="ER477" s="12"/>
      <c r="ES477" s="12"/>
      <c r="ET477" s="12"/>
      <c r="EU477" s="12"/>
      <c r="EV477" s="12"/>
      <c r="EW477" s="12"/>
      <c r="EX477" s="12"/>
      <c r="EY477" s="12"/>
      <c r="EZ477" s="12"/>
      <c r="FA477" s="12"/>
      <c r="FB477" s="12"/>
      <c r="FC477" s="12"/>
      <c r="FD477" s="12"/>
      <c r="FE477" s="12"/>
      <c r="FF477" s="12"/>
      <c r="FG477" s="12"/>
      <c r="FH477" s="12"/>
      <c r="FI477" s="12"/>
      <c r="FJ477" s="12"/>
      <c r="FK477" s="12"/>
      <c r="FL477" s="12"/>
      <c r="FM477" s="12"/>
      <c r="FN477" s="12"/>
      <c r="FO477" s="12"/>
      <c r="FP477" s="12"/>
      <c r="FQ477" s="12"/>
      <c r="FR477" s="12"/>
    </row>
    <row r="478" spans="19:174" x14ac:dyDescent="0.3">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c r="EH478" s="12"/>
      <c r="EI478" s="12"/>
      <c r="EJ478" s="12"/>
      <c r="EK478" s="12"/>
      <c r="EL478" s="12"/>
      <c r="EM478" s="12"/>
      <c r="EN478" s="12"/>
      <c r="EO478" s="12"/>
      <c r="EP478" s="12"/>
      <c r="EQ478" s="12"/>
      <c r="ER478" s="12"/>
      <c r="ES478" s="12"/>
      <c r="ET478" s="12"/>
      <c r="EU478" s="12"/>
      <c r="EV478" s="12"/>
      <c r="EW478" s="12"/>
      <c r="EX478" s="12"/>
      <c r="EY478" s="12"/>
      <c r="EZ478" s="12"/>
      <c r="FA478" s="12"/>
      <c r="FB478" s="12"/>
      <c r="FC478" s="12"/>
      <c r="FD478" s="12"/>
      <c r="FE478" s="12"/>
      <c r="FF478" s="12"/>
      <c r="FG478" s="12"/>
      <c r="FH478" s="12"/>
      <c r="FI478" s="12"/>
      <c r="FJ478" s="12"/>
      <c r="FK478" s="12"/>
      <c r="FL478" s="12"/>
      <c r="FM478" s="12"/>
      <c r="FN478" s="12"/>
      <c r="FO478" s="12"/>
      <c r="FP478" s="12"/>
      <c r="FQ478" s="12"/>
      <c r="FR478" s="12"/>
    </row>
    <row r="479" spans="19:174" x14ac:dyDescent="0.3">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c r="EH479" s="12"/>
      <c r="EI479" s="12"/>
      <c r="EJ479" s="12"/>
      <c r="EK479" s="12"/>
      <c r="EL479" s="12"/>
      <c r="EM479" s="12"/>
      <c r="EN479" s="12"/>
      <c r="EO479" s="12"/>
      <c r="EP479" s="12"/>
      <c r="EQ479" s="12"/>
      <c r="ER479" s="12"/>
      <c r="ES479" s="12"/>
      <c r="ET479" s="12"/>
      <c r="EU479" s="12"/>
      <c r="EV479" s="12"/>
      <c r="EW479" s="12"/>
      <c r="EX479" s="12"/>
      <c r="EY479" s="12"/>
      <c r="EZ479" s="12"/>
      <c r="FA479" s="12"/>
      <c r="FB479" s="12"/>
      <c r="FC479" s="12"/>
      <c r="FD479" s="12"/>
      <c r="FE479" s="12"/>
      <c r="FF479" s="12"/>
      <c r="FG479" s="12"/>
      <c r="FH479" s="12"/>
      <c r="FI479" s="12"/>
      <c r="FJ479" s="12"/>
      <c r="FK479" s="12"/>
      <c r="FL479" s="12"/>
      <c r="FM479" s="12"/>
      <c r="FN479" s="12"/>
      <c r="FO479" s="12"/>
      <c r="FP479" s="12"/>
      <c r="FQ479" s="12"/>
      <c r="FR479" s="12"/>
    </row>
    <row r="480" spans="19:174" x14ac:dyDescent="0.3">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c r="DO480" s="12"/>
      <c r="DP480" s="12"/>
      <c r="DQ480" s="12"/>
      <c r="DR480" s="12"/>
      <c r="DS480" s="12"/>
      <c r="DT480" s="12"/>
      <c r="DU480" s="12"/>
      <c r="DV480" s="12"/>
      <c r="DW480" s="12"/>
      <c r="DX480" s="12"/>
      <c r="DY480" s="12"/>
      <c r="DZ480" s="12"/>
      <c r="EA480" s="12"/>
      <c r="EB480" s="12"/>
      <c r="EC480" s="12"/>
      <c r="ED480" s="12"/>
      <c r="EE480" s="12"/>
      <c r="EF480" s="12"/>
      <c r="EG480" s="12"/>
      <c r="EH480" s="12"/>
      <c r="EI480" s="12"/>
      <c r="EJ480" s="12"/>
      <c r="EK480" s="12"/>
      <c r="EL480" s="12"/>
      <c r="EM480" s="12"/>
      <c r="EN480" s="12"/>
      <c r="EO480" s="12"/>
      <c r="EP480" s="12"/>
      <c r="EQ480" s="12"/>
      <c r="ER480" s="12"/>
      <c r="ES480" s="12"/>
      <c r="ET480" s="12"/>
      <c r="EU480" s="12"/>
      <c r="EV480" s="12"/>
      <c r="EW480" s="12"/>
      <c r="EX480" s="12"/>
      <c r="EY480" s="12"/>
      <c r="EZ480" s="12"/>
      <c r="FA480" s="12"/>
      <c r="FB480" s="12"/>
      <c r="FC480" s="12"/>
      <c r="FD480" s="12"/>
      <c r="FE480" s="12"/>
      <c r="FF480" s="12"/>
      <c r="FG480" s="12"/>
      <c r="FH480" s="12"/>
      <c r="FI480" s="12"/>
      <c r="FJ480" s="12"/>
      <c r="FK480" s="12"/>
      <c r="FL480" s="12"/>
      <c r="FM480" s="12"/>
      <c r="FN480" s="12"/>
      <c r="FO480" s="12"/>
      <c r="FP480" s="12"/>
      <c r="FQ480" s="12"/>
      <c r="FR480" s="12"/>
    </row>
    <row r="481" spans="19:174" x14ac:dyDescent="0.3">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c r="DA481" s="12"/>
      <c r="DB481" s="12"/>
      <c r="DC481" s="12"/>
      <c r="DD481" s="12"/>
      <c r="DE481" s="12"/>
      <c r="DF481" s="12"/>
      <c r="DG481" s="12"/>
      <c r="DH481" s="12"/>
      <c r="DI481" s="12"/>
      <c r="DJ481" s="12"/>
      <c r="DK481" s="12"/>
      <c r="DL481" s="12"/>
      <c r="DM481" s="12"/>
      <c r="DN481" s="12"/>
      <c r="DO481" s="12"/>
      <c r="DP481" s="12"/>
      <c r="DQ481" s="12"/>
      <c r="DR481" s="12"/>
      <c r="DS481" s="12"/>
      <c r="DT481" s="12"/>
      <c r="DU481" s="12"/>
      <c r="DV481" s="12"/>
      <c r="DW481" s="12"/>
      <c r="DX481" s="12"/>
      <c r="DY481" s="12"/>
      <c r="DZ481" s="12"/>
      <c r="EA481" s="12"/>
      <c r="EB481" s="12"/>
      <c r="EC481" s="12"/>
      <c r="ED481" s="12"/>
      <c r="EE481" s="12"/>
      <c r="EF481" s="12"/>
      <c r="EG481" s="12"/>
      <c r="EH481" s="12"/>
      <c r="EI481" s="12"/>
      <c r="EJ481" s="12"/>
      <c r="EK481" s="12"/>
      <c r="EL481" s="12"/>
      <c r="EM481" s="12"/>
      <c r="EN481" s="12"/>
      <c r="EO481" s="12"/>
      <c r="EP481" s="12"/>
      <c r="EQ481" s="12"/>
      <c r="ER481" s="12"/>
      <c r="ES481" s="12"/>
      <c r="ET481" s="12"/>
      <c r="EU481" s="12"/>
      <c r="EV481" s="12"/>
      <c r="EW481" s="12"/>
      <c r="EX481" s="12"/>
      <c r="EY481" s="12"/>
      <c r="EZ481" s="12"/>
      <c r="FA481" s="12"/>
      <c r="FB481" s="12"/>
      <c r="FC481" s="12"/>
      <c r="FD481" s="12"/>
      <c r="FE481" s="12"/>
      <c r="FF481" s="12"/>
      <c r="FG481" s="12"/>
      <c r="FH481" s="12"/>
      <c r="FI481" s="12"/>
      <c r="FJ481" s="12"/>
      <c r="FK481" s="12"/>
      <c r="FL481" s="12"/>
      <c r="FM481" s="12"/>
      <c r="FN481" s="12"/>
      <c r="FO481" s="12"/>
      <c r="FP481" s="12"/>
      <c r="FQ481" s="12"/>
      <c r="FR481" s="12"/>
    </row>
    <row r="482" spans="19:174" x14ac:dyDescent="0.3">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c r="DA482" s="12"/>
      <c r="DB482" s="12"/>
      <c r="DC482" s="12"/>
      <c r="DD482" s="12"/>
      <c r="DE482" s="12"/>
      <c r="DF482" s="12"/>
      <c r="DG482" s="12"/>
      <c r="DH482" s="12"/>
      <c r="DI482" s="12"/>
      <c r="DJ482" s="12"/>
      <c r="DK482" s="12"/>
      <c r="DL482" s="12"/>
      <c r="DM482" s="12"/>
      <c r="DN482" s="12"/>
      <c r="DO482" s="12"/>
      <c r="DP482" s="12"/>
      <c r="DQ482" s="12"/>
      <c r="DR482" s="12"/>
      <c r="DS482" s="12"/>
      <c r="DT482" s="12"/>
      <c r="DU482" s="12"/>
      <c r="DV482" s="12"/>
      <c r="DW482" s="12"/>
      <c r="DX482" s="12"/>
      <c r="DY482" s="12"/>
      <c r="DZ482" s="12"/>
      <c r="EA482" s="12"/>
      <c r="EB482" s="12"/>
      <c r="EC482" s="12"/>
      <c r="ED482" s="12"/>
      <c r="EE482" s="12"/>
      <c r="EF482" s="12"/>
      <c r="EG482" s="12"/>
      <c r="EH482" s="12"/>
      <c r="EI482" s="12"/>
      <c r="EJ482" s="12"/>
      <c r="EK482" s="12"/>
      <c r="EL482" s="12"/>
      <c r="EM482" s="12"/>
      <c r="EN482" s="12"/>
      <c r="EO482" s="12"/>
      <c r="EP482" s="12"/>
      <c r="EQ482" s="12"/>
      <c r="ER482" s="12"/>
      <c r="ES482" s="12"/>
      <c r="ET482" s="12"/>
      <c r="EU482" s="12"/>
      <c r="EV482" s="12"/>
      <c r="EW482" s="12"/>
      <c r="EX482" s="12"/>
      <c r="EY482" s="12"/>
      <c r="EZ482" s="12"/>
      <c r="FA482" s="12"/>
      <c r="FB482" s="12"/>
      <c r="FC482" s="12"/>
      <c r="FD482" s="12"/>
      <c r="FE482" s="12"/>
      <c r="FF482" s="12"/>
      <c r="FG482" s="12"/>
      <c r="FH482" s="12"/>
      <c r="FI482" s="12"/>
      <c r="FJ482" s="12"/>
      <c r="FK482" s="12"/>
      <c r="FL482" s="12"/>
      <c r="FM482" s="12"/>
      <c r="FN482" s="12"/>
      <c r="FO482" s="12"/>
      <c r="FP482" s="12"/>
      <c r="FQ482" s="12"/>
      <c r="FR482" s="12"/>
    </row>
    <row r="483" spans="19:174" x14ac:dyDescent="0.3">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c r="DA483" s="12"/>
      <c r="DB483" s="12"/>
      <c r="DC483" s="12"/>
      <c r="DD483" s="12"/>
      <c r="DE483" s="12"/>
      <c r="DF483" s="12"/>
      <c r="DG483" s="12"/>
      <c r="DH483" s="12"/>
      <c r="DI483" s="12"/>
      <c r="DJ483" s="12"/>
      <c r="DK483" s="12"/>
      <c r="DL483" s="12"/>
      <c r="DM483" s="12"/>
      <c r="DN483" s="12"/>
      <c r="DO483" s="12"/>
      <c r="DP483" s="12"/>
      <c r="DQ483" s="12"/>
      <c r="DR483" s="12"/>
      <c r="DS483" s="12"/>
      <c r="DT483" s="12"/>
      <c r="DU483" s="12"/>
      <c r="DV483" s="12"/>
      <c r="DW483" s="12"/>
      <c r="DX483" s="12"/>
      <c r="DY483" s="12"/>
      <c r="DZ483" s="12"/>
      <c r="EA483" s="12"/>
      <c r="EB483" s="12"/>
      <c r="EC483" s="12"/>
      <c r="ED483" s="12"/>
      <c r="EE483" s="12"/>
      <c r="EF483" s="12"/>
      <c r="EG483" s="12"/>
      <c r="EH483" s="12"/>
      <c r="EI483" s="12"/>
      <c r="EJ483" s="12"/>
      <c r="EK483" s="12"/>
      <c r="EL483" s="12"/>
      <c r="EM483" s="12"/>
      <c r="EN483" s="12"/>
      <c r="EO483" s="12"/>
      <c r="EP483" s="12"/>
      <c r="EQ483" s="12"/>
      <c r="ER483" s="12"/>
      <c r="ES483" s="12"/>
      <c r="ET483" s="12"/>
      <c r="EU483" s="12"/>
      <c r="EV483" s="12"/>
      <c r="EW483" s="12"/>
      <c r="EX483" s="12"/>
      <c r="EY483" s="12"/>
      <c r="EZ483" s="12"/>
      <c r="FA483" s="12"/>
      <c r="FB483" s="12"/>
      <c r="FC483" s="12"/>
      <c r="FD483" s="12"/>
      <c r="FE483" s="12"/>
      <c r="FF483" s="12"/>
      <c r="FG483" s="12"/>
      <c r="FH483" s="12"/>
      <c r="FI483" s="12"/>
      <c r="FJ483" s="12"/>
      <c r="FK483" s="12"/>
      <c r="FL483" s="12"/>
      <c r="FM483" s="12"/>
      <c r="FN483" s="12"/>
      <c r="FO483" s="12"/>
      <c r="FP483" s="12"/>
      <c r="FQ483" s="12"/>
      <c r="FR483" s="12"/>
    </row>
    <row r="484" spans="19:174" x14ac:dyDescent="0.3">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c r="EH484" s="12"/>
      <c r="EI484" s="12"/>
      <c r="EJ484" s="12"/>
      <c r="EK484" s="12"/>
      <c r="EL484" s="12"/>
      <c r="EM484" s="12"/>
      <c r="EN484" s="12"/>
      <c r="EO484" s="12"/>
      <c r="EP484" s="12"/>
      <c r="EQ484" s="12"/>
      <c r="ER484" s="12"/>
      <c r="ES484" s="12"/>
      <c r="ET484" s="12"/>
      <c r="EU484" s="12"/>
      <c r="EV484" s="12"/>
      <c r="EW484" s="12"/>
      <c r="EX484" s="12"/>
      <c r="EY484" s="12"/>
      <c r="EZ484" s="12"/>
      <c r="FA484" s="12"/>
      <c r="FB484" s="12"/>
      <c r="FC484" s="12"/>
      <c r="FD484" s="12"/>
      <c r="FE484" s="12"/>
      <c r="FF484" s="12"/>
      <c r="FG484" s="12"/>
      <c r="FH484" s="12"/>
      <c r="FI484" s="12"/>
      <c r="FJ484" s="12"/>
      <c r="FK484" s="12"/>
      <c r="FL484" s="12"/>
      <c r="FM484" s="12"/>
      <c r="FN484" s="12"/>
      <c r="FO484" s="12"/>
      <c r="FP484" s="12"/>
      <c r="FQ484" s="12"/>
      <c r="FR484" s="12"/>
    </row>
    <row r="485" spans="19:174" x14ac:dyDescent="0.3">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c r="FJ485" s="12"/>
      <c r="FK485" s="12"/>
      <c r="FL485" s="12"/>
      <c r="FM485" s="12"/>
      <c r="FN485" s="12"/>
      <c r="FO485" s="12"/>
      <c r="FP485" s="12"/>
      <c r="FQ485" s="12"/>
      <c r="FR485" s="12"/>
    </row>
    <row r="486" spans="19:174" x14ac:dyDescent="0.3">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c r="EH486" s="12"/>
      <c r="EI486" s="12"/>
      <c r="EJ486" s="12"/>
      <c r="EK486" s="12"/>
      <c r="EL486" s="12"/>
      <c r="EM486" s="12"/>
      <c r="EN486" s="12"/>
      <c r="EO486" s="12"/>
      <c r="EP486" s="12"/>
      <c r="EQ486" s="12"/>
      <c r="ER486" s="12"/>
      <c r="ES486" s="12"/>
      <c r="ET486" s="12"/>
      <c r="EU486" s="12"/>
      <c r="EV486" s="12"/>
      <c r="EW486" s="12"/>
      <c r="EX486" s="12"/>
      <c r="EY486" s="12"/>
      <c r="EZ486" s="12"/>
      <c r="FA486" s="12"/>
      <c r="FB486" s="12"/>
      <c r="FC486" s="12"/>
      <c r="FD486" s="12"/>
      <c r="FE486" s="12"/>
      <c r="FF486" s="12"/>
      <c r="FG486" s="12"/>
      <c r="FH486" s="12"/>
      <c r="FI486" s="12"/>
      <c r="FJ486" s="12"/>
      <c r="FK486" s="12"/>
      <c r="FL486" s="12"/>
      <c r="FM486" s="12"/>
      <c r="FN486" s="12"/>
      <c r="FO486" s="12"/>
      <c r="FP486" s="12"/>
      <c r="FQ486" s="12"/>
      <c r="FR486" s="12"/>
    </row>
    <row r="487" spans="19:174" x14ac:dyDescent="0.3">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c r="DA487" s="12"/>
      <c r="DB487" s="12"/>
      <c r="DC487" s="12"/>
      <c r="DD487" s="12"/>
      <c r="DE487" s="12"/>
      <c r="DF487" s="12"/>
      <c r="DG487" s="12"/>
      <c r="DH487" s="12"/>
      <c r="DI487" s="12"/>
      <c r="DJ487" s="12"/>
      <c r="DK487" s="12"/>
      <c r="DL487" s="12"/>
      <c r="DM487" s="12"/>
      <c r="DN487" s="12"/>
      <c r="DO487" s="12"/>
      <c r="DP487" s="12"/>
      <c r="DQ487" s="12"/>
      <c r="DR487" s="12"/>
      <c r="DS487" s="12"/>
      <c r="DT487" s="12"/>
      <c r="DU487" s="12"/>
      <c r="DV487" s="12"/>
      <c r="DW487" s="12"/>
      <c r="DX487" s="12"/>
      <c r="DY487" s="12"/>
      <c r="DZ487" s="12"/>
      <c r="EA487" s="12"/>
      <c r="EB487" s="12"/>
      <c r="EC487" s="12"/>
      <c r="ED487" s="12"/>
      <c r="EE487" s="12"/>
      <c r="EF487" s="12"/>
      <c r="EG487" s="12"/>
      <c r="EH487" s="12"/>
      <c r="EI487" s="12"/>
      <c r="EJ487" s="12"/>
      <c r="EK487" s="12"/>
      <c r="EL487" s="12"/>
      <c r="EM487" s="12"/>
      <c r="EN487" s="12"/>
      <c r="EO487" s="12"/>
      <c r="EP487" s="12"/>
      <c r="EQ487" s="12"/>
      <c r="ER487" s="12"/>
      <c r="ES487" s="12"/>
      <c r="ET487" s="12"/>
      <c r="EU487" s="12"/>
      <c r="EV487" s="12"/>
      <c r="EW487" s="12"/>
      <c r="EX487" s="12"/>
      <c r="EY487" s="12"/>
      <c r="EZ487" s="12"/>
      <c r="FA487" s="12"/>
      <c r="FB487" s="12"/>
      <c r="FC487" s="12"/>
      <c r="FD487" s="12"/>
      <c r="FE487" s="12"/>
      <c r="FF487" s="12"/>
      <c r="FG487" s="12"/>
      <c r="FH487" s="12"/>
      <c r="FI487" s="12"/>
      <c r="FJ487" s="12"/>
      <c r="FK487" s="12"/>
      <c r="FL487" s="12"/>
      <c r="FM487" s="12"/>
      <c r="FN487" s="12"/>
      <c r="FO487" s="12"/>
      <c r="FP487" s="12"/>
      <c r="FQ487" s="12"/>
      <c r="FR487" s="12"/>
    </row>
    <row r="488" spans="19:174" x14ac:dyDescent="0.3">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c r="FJ488" s="12"/>
      <c r="FK488" s="12"/>
      <c r="FL488" s="12"/>
      <c r="FM488" s="12"/>
      <c r="FN488" s="12"/>
      <c r="FO488" s="12"/>
      <c r="FP488" s="12"/>
      <c r="FQ488" s="12"/>
      <c r="FR488" s="12"/>
    </row>
    <row r="489" spans="19:174" x14ac:dyDescent="0.3">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c r="FJ489" s="12"/>
      <c r="FK489" s="12"/>
      <c r="FL489" s="12"/>
      <c r="FM489" s="12"/>
      <c r="FN489" s="12"/>
      <c r="FO489" s="12"/>
      <c r="FP489" s="12"/>
      <c r="FQ489" s="12"/>
      <c r="FR489" s="12"/>
    </row>
    <row r="490" spans="19:174" x14ac:dyDescent="0.3">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c r="FJ490" s="12"/>
      <c r="FK490" s="12"/>
      <c r="FL490" s="12"/>
      <c r="FM490" s="12"/>
      <c r="FN490" s="12"/>
      <c r="FO490" s="12"/>
      <c r="FP490" s="12"/>
      <c r="FQ490" s="12"/>
      <c r="FR490" s="12"/>
    </row>
    <row r="491" spans="19:174" x14ac:dyDescent="0.3">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c r="FJ491" s="12"/>
      <c r="FK491" s="12"/>
      <c r="FL491" s="12"/>
      <c r="FM491" s="12"/>
      <c r="FN491" s="12"/>
      <c r="FO491" s="12"/>
      <c r="FP491" s="12"/>
      <c r="FQ491" s="12"/>
      <c r="FR491" s="12"/>
    </row>
    <row r="492" spans="19:174" x14ac:dyDescent="0.3">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c r="EH492" s="12"/>
      <c r="EI492" s="12"/>
      <c r="EJ492" s="12"/>
      <c r="EK492" s="12"/>
      <c r="EL492" s="12"/>
      <c r="EM492" s="12"/>
      <c r="EN492" s="12"/>
      <c r="EO492" s="12"/>
      <c r="EP492" s="12"/>
      <c r="EQ492" s="12"/>
      <c r="ER492" s="12"/>
      <c r="ES492" s="12"/>
      <c r="ET492" s="12"/>
      <c r="EU492" s="12"/>
      <c r="EV492" s="12"/>
      <c r="EW492" s="12"/>
      <c r="EX492" s="12"/>
      <c r="EY492" s="12"/>
      <c r="EZ492" s="12"/>
      <c r="FA492" s="12"/>
      <c r="FB492" s="12"/>
      <c r="FC492" s="12"/>
      <c r="FD492" s="12"/>
      <c r="FE492" s="12"/>
      <c r="FF492" s="12"/>
      <c r="FG492" s="12"/>
      <c r="FH492" s="12"/>
      <c r="FI492" s="12"/>
      <c r="FJ492" s="12"/>
      <c r="FK492" s="12"/>
      <c r="FL492" s="12"/>
      <c r="FM492" s="12"/>
      <c r="FN492" s="12"/>
      <c r="FO492" s="12"/>
      <c r="FP492" s="12"/>
      <c r="FQ492" s="12"/>
      <c r="FR492" s="12"/>
    </row>
    <row r="493" spans="19:174" x14ac:dyDescent="0.3">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c r="EH493" s="12"/>
      <c r="EI493" s="12"/>
      <c r="EJ493" s="12"/>
      <c r="EK493" s="12"/>
      <c r="EL493" s="12"/>
      <c r="EM493" s="12"/>
      <c r="EN493" s="12"/>
      <c r="EO493" s="12"/>
      <c r="EP493" s="12"/>
      <c r="EQ493" s="12"/>
      <c r="ER493" s="12"/>
      <c r="ES493" s="12"/>
      <c r="ET493" s="12"/>
      <c r="EU493" s="12"/>
      <c r="EV493" s="12"/>
      <c r="EW493" s="12"/>
      <c r="EX493" s="12"/>
      <c r="EY493" s="12"/>
      <c r="EZ493" s="12"/>
      <c r="FA493" s="12"/>
      <c r="FB493" s="12"/>
      <c r="FC493" s="12"/>
      <c r="FD493" s="12"/>
      <c r="FE493" s="12"/>
      <c r="FF493" s="12"/>
      <c r="FG493" s="12"/>
      <c r="FH493" s="12"/>
      <c r="FI493" s="12"/>
      <c r="FJ493" s="12"/>
      <c r="FK493" s="12"/>
      <c r="FL493" s="12"/>
      <c r="FM493" s="12"/>
      <c r="FN493" s="12"/>
      <c r="FO493" s="12"/>
      <c r="FP493" s="12"/>
      <c r="FQ493" s="12"/>
      <c r="FR493" s="12"/>
    </row>
    <row r="494" spans="19:174" x14ac:dyDescent="0.3">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c r="EH494" s="12"/>
      <c r="EI494" s="12"/>
      <c r="EJ494" s="12"/>
      <c r="EK494" s="12"/>
      <c r="EL494" s="12"/>
      <c r="EM494" s="12"/>
      <c r="EN494" s="12"/>
      <c r="EO494" s="12"/>
      <c r="EP494" s="12"/>
      <c r="EQ494" s="12"/>
      <c r="ER494" s="12"/>
      <c r="ES494" s="12"/>
      <c r="ET494" s="12"/>
      <c r="EU494" s="12"/>
      <c r="EV494" s="12"/>
      <c r="EW494" s="12"/>
      <c r="EX494" s="12"/>
      <c r="EY494" s="12"/>
      <c r="EZ494" s="12"/>
      <c r="FA494" s="12"/>
      <c r="FB494" s="12"/>
      <c r="FC494" s="12"/>
      <c r="FD494" s="12"/>
      <c r="FE494" s="12"/>
      <c r="FF494" s="12"/>
      <c r="FG494" s="12"/>
      <c r="FH494" s="12"/>
      <c r="FI494" s="12"/>
      <c r="FJ494" s="12"/>
      <c r="FK494" s="12"/>
      <c r="FL494" s="12"/>
      <c r="FM494" s="12"/>
      <c r="FN494" s="12"/>
      <c r="FO494" s="12"/>
      <c r="FP494" s="12"/>
      <c r="FQ494" s="12"/>
      <c r="FR494" s="12"/>
    </row>
    <row r="495" spans="19:174" x14ac:dyDescent="0.3">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c r="EH495" s="12"/>
      <c r="EI495" s="12"/>
      <c r="EJ495" s="12"/>
      <c r="EK495" s="12"/>
      <c r="EL495" s="12"/>
      <c r="EM495" s="12"/>
      <c r="EN495" s="12"/>
      <c r="EO495" s="12"/>
      <c r="EP495" s="12"/>
      <c r="EQ495" s="12"/>
      <c r="ER495" s="12"/>
      <c r="ES495" s="12"/>
      <c r="ET495" s="12"/>
      <c r="EU495" s="12"/>
      <c r="EV495" s="12"/>
      <c r="EW495" s="12"/>
      <c r="EX495" s="12"/>
      <c r="EY495" s="12"/>
      <c r="EZ495" s="12"/>
      <c r="FA495" s="12"/>
      <c r="FB495" s="12"/>
      <c r="FC495" s="12"/>
      <c r="FD495" s="12"/>
      <c r="FE495" s="12"/>
      <c r="FF495" s="12"/>
      <c r="FG495" s="12"/>
      <c r="FH495" s="12"/>
      <c r="FI495" s="12"/>
      <c r="FJ495" s="12"/>
      <c r="FK495" s="12"/>
      <c r="FL495" s="12"/>
      <c r="FM495" s="12"/>
      <c r="FN495" s="12"/>
      <c r="FO495" s="12"/>
      <c r="FP495" s="12"/>
      <c r="FQ495" s="12"/>
      <c r="FR495" s="12"/>
    </row>
    <row r="496" spans="19:174" x14ac:dyDescent="0.3">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12"/>
      <c r="EP496" s="12"/>
      <c r="EQ496" s="12"/>
      <c r="ER496" s="12"/>
      <c r="ES496" s="12"/>
      <c r="ET496" s="12"/>
      <c r="EU496" s="12"/>
      <c r="EV496" s="12"/>
      <c r="EW496" s="12"/>
      <c r="EX496" s="12"/>
      <c r="EY496" s="12"/>
      <c r="EZ496" s="12"/>
      <c r="FA496" s="12"/>
      <c r="FB496" s="12"/>
      <c r="FC496" s="12"/>
      <c r="FD496" s="12"/>
      <c r="FE496" s="12"/>
      <c r="FF496" s="12"/>
      <c r="FG496" s="12"/>
      <c r="FH496" s="12"/>
      <c r="FI496" s="12"/>
      <c r="FJ496" s="12"/>
      <c r="FK496" s="12"/>
      <c r="FL496" s="12"/>
      <c r="FM496" s="12"/>
      <c r="FN496" s="12"/>
      <c r="FO496" s="12"/>
      <c r="FP496" s="12"/>
      <c r="FQ496" s="12"/>
      <c r="FR496" s="12"/>
    </row>
    <row r="497" spans="19:174" x14ac:dyDescent="0.3">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c r="FJ497" s="12"/>
      <c r="FK497" s="12"/>
      <c r="FL497" s="12"/>
      <c r="FM497" s="12"/>
      <c r="FN497" s="12"/>
      <c r="FO497" s="12"/>
      <c r="FP497" s="12"/>
      <c r="FQ497" s="12"/>
      <c r="FR497" s="12"/>
    </row>
    <row r="498" spans="19:174" x14ac:dyDescent="0.3">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c r="EH498" s="12"/>
      <c r="EI498" s="12"/>
      <c r="EJ498" s="12"/>
      <c r="EK498" s="12"/>
      <c r="EL498" s="12"/>
      <c r="EM498" s="12"/>
      <c r="EN498" s="12"/>
      <c r="EO498" s="12"/>
      <c r="EP498" s="12"/>
      <c r="EQ498" s="12"/>
      <c r="ER498" s="12"/>
      <c r="ES498" s="12"/>
      <c r="ET498" s="12"/>
      <c r="EU498" s="12"/>
      <c r="EV498" s="12"/>
      <c r="EW498" s="12"/>
      <c r="EX498" s="12"/>
      <c r="EY498" s="12"/>
      <c r="EZ498" s="12"/>
      <c r="FA498" s="12"/>
      <c r="FB498" s="12"/>
      <c r="FC498" s="12"/>
      <c r="FD498" s="12"/>
      <c r="FE498" s="12"/>
      <c r="FF498" s="12"/>
      <c r="FG498" s="12"/>
      <c r="FH498" s="12"/>
      <c r="FI498" s="12"/>
      <c r="FJ498" s="12"/>
      <c r="FK498" s="12"/>
      <c r="FL498" s="12"/>
      <c r="FM498" s="12"/>
      <c r="FN498" s="12"/>
      <c r="FO498" s="12"/>
      <c r="FP498" s="12"/>
      <c r="FQ498" s="12"/>
      <c r="FR498" s="12"/>
    </row>
    <row r="499" spans="19:174" x14ac:dyDescent="0.3">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c r="EH499" s="12"/>
      <c r="EI499" s="12"/>
      <c r="EJ499" s="12"/>
      <c r="EK499" s="12"/>
      <c r="EL499" s="12"/>
      <c r="EM499" s="12"/>
      <c r="EN499" s="12"/>
      <c r="EO499" s="12"/>
      <c r="EP499" s="12"/>
      <c r="EQ499" s="12"/>
      <c r="ER499" s="12"/>
      <c r="ES499" s="12"/>
      <c r="ET499" s="12"/>
      <c r="EU499" s="12"/>
      <c r="EV499" s="12"/>
      <c r="EW499" s="12"/>
      <c r="EX499" s="12"/>
      <c r="EY499" s="12"/>
      <c r="EZ499" s="12"/>
      <c r="FA499" s="12"/>
      <c r="FB499" s="12"/>
      <c r="FC499" s="12"/>
      <c r="FD499" s="12"/>
      <c r="FE499" s="12"/>
      <c r="FF499" s="12"/>
      <c r="FG499" s="12"/>
      <c r="FH499" s="12"/>
      <c r="FI499" s="12"/>
      <c r="FJ499" s="12"/>
      <c r="FK499" s="12"/>
      <c r="FL499" s="12"/>
      <c r="FM499" s="12"/>
      <c r="FN499" s="12"/>
      <c r="FO499" s="12"/>
      <c r="FP499" s="12"/>
      <c r="FQ499" s="12"/>
      <c r="FR499" s="12"/>
    </row>
    <row r="500" spans="19:174" x14ac:dyDescent="0.3">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12"/>
      <c r="EP500" s="12"/>
      <c r="EQ500" s="12"/>
      <c r="ER500" s="12"/>
      <c r="ES500" s="12"/>
      <c r="ET500" s="12"/>
      <c r="EU500" s="12"/>
      <c r="EV500" s="12"/>
      <c r="EW500" s="12"/>
      <c r="EX500" s="12"/>
      <c r="EY500" s="12"/>
      <c r="EZ500" s="12"/>
      <c r="FA500" s="12"/>
      <c r="FB500" s="12"/>
      <c r="FC500" s="12"/>
      <c r="FD500" s="12"/>
      <c r="FE500" s="12"/>
      <c r="FF500" s="12"/>
      <c r="FG500" s="12"/>
      <c r="FH500" s="12"/>
      <c r="FI500" s="12"/>
      <c r="FJ500" s="12"/>
      <c r="FK500" s="12"/>
      <c r="FL500" s="12"/>
      <c r="FM500" s="12"/>
      <c r="FN500" s="12"/>
      <c r="FO500" s="12"/>
      <c r="FP500" s="12"/>
      <c r="FQ500" s="12"/>
      <c r="FR500" s="12"/>
    </row>
    <row r="501" spans="19:174" x14ac:dyDescent="0.3">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c r="DA501" s="12"/>
      <c r="DB501" s="12"/>
      <c r="DC501" s="12"/>
      <c r="DD501" s="12"/>
      <c r="DE501" s="12"/>
      <c r="DF501" s="12"/>
      <c r="DG501" s="12"/>
      <c r="DH501" s="12"/>
      <c r="DI501" s="12"/>
      <c r="DJ501" s="12"/>
      <c r="DK501" s="12"/>
      <c r="DL501" s="12"/>
      <c r="DM501" s="12"/>
      <c r="DN501" s="12"/>
      <c r="DO501" s="12"/>
      <c r="DP501" s="12"/>
      <c r="DQ501" s="12"/>
      <c r="DR501" s="12"/>
      <c r="DS501" s="12"/>
      <c r="DT501" s="12"/>
      <c r="DU501" s="12"/>
      <c r="DV501" s="12"/>
      <c r="DW501" s="12"/>
      <c r="DX501" s="12"/>
      <c r="DY501" s="12"/>
      <c r="DZ501" s="12"/>
      <c r="EA501" s="12"/>
      <c r="EB501" s="12"/>
      <c r="EC501" s="12"/>
      <c r="ED501" s="12"/>
      <c r="EE501" s="12"/>
      <c r="EF501" s="12"/>
      <c r="EG501" s="12"/>
      <c r="EH501" s="12"/>
      <c r="EI501" s="12"/>
      <c r="EJ501" s="12"/>
      <c r="EK501" s="12"/>
      <c r="EL501" s="12"/>
      <c r="EM501" s="12"/>
      <c r="EN501" s="12"/>
      <c r="EO501" s="12"/>
      <c r="EP501" s="12"/>
      <c r="EQ501" s="12"/>
      <c r="ER501" s="12"/>
      <c r="ES501" s="12"/>
      <c r="ET501" s="12"/>
      <c r="EU501" s="12"/>
      <c r="EV501" s="12"/>
      <c r="EW501" s="12"/>
      <c r="EX501" s="12"/>
      <c r="EY501" s="12"/>
      <c r="EZ501" s="12"/>
      <c r="FA501" s="12"/>
      <c r="FB501" s="12"/>
      <c r="FC501" s="12"/>
      <c r="FD501" s="12"/>
      <c r="FE501" s="12"/>
      <c r="FF501" s="12"/>
      <c r="FG501" s="12"/>
      <c r="FH501" s="12"/>
      <c r="FI501" s="12"/>
      <c r="FJ501" s="12"/>
      <c r="FK501" s="12"/>
      <c r="FL501" s="12"/>
      <c r="FM501" s="12"/>
      <c r="FN501" s="12"/>
      <c r="FO501" s="12"/>
      <c r="FP501" s="12"/>
      <c r="FQ501" s="12"/>
      <c r="FR501" s="12"/>
    </row>
    <row r="502" spans="19:174" x14ac:dyDescent="0.3">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12"/>
      <c r="EP502" s="12"/>
      <c r="EQ502" s="12"/>
      <c r="ER502" s="12"/>
      <c r="ES502" s="12"/>
      <c r="ET502" s="12"/>
      <c r="EU502" s="12"/>
      <c r="EV502" s="12"/>
      <c r="EW502" s="12"/>
      <c r="EX502" s="12"/>
      <c r="EY502" s="12"/>
      <c r="EZ502" s="12"/>
      <c r="FA502" s="12"/>
      <c r="FB502" s="12"/>
      <c r="FC502" s="12"/>
      <c r="FD502" s="12"/>
      <c r="FE502" s="12"/>
      <c r="FF502" s="12"/>
      <c r="FG502" s="12"/>
      <c r="FH502" s="12"/>
      <c r="FI502" s="12"/>
      <c r="FJ502" s="12"/>
      <c r="FK502" s="12"/>
      <c r="FL502" s="12"/>
      <c r="FM502" s="12"/>
      <c r="FN502" s="12"/>
      <c r="FO502" s="12"/>
      <c r="FP502" s="12"/>
      <c r="FQ502" s="12"/>
      <c r="FR502" s="12"/>
    </row>
    <row r="503" spans="19:174" x14ac:dyDescent="0.3">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c r="EH503" s="12"/>
      <c r="EI503" s="12"/>
      <c r="EJ503" s="12"/>
      <c r="EK503" s="12"/>
      <c r="EL503" s="12"/>
      <c r="EM503" s="12"/>
      <c r="EN503" s="12"/>
      <c r="EO503" s="12"/>
      <c r="EP503" s="12"/>
      <c r="EQ503" s="12"/>
      <c r="ER503" s="12"/>
      <c r="ES503" s="12"/>
      <c r="ET503" s="12"/>
      <c r="EU503" s="12"/>
      <c r="EV503" s="12"/>
      <c r="EW503" s="12"/>
      <c r="EX503" s="12"/>
      <c r="EY503" s="12"/>
      <c r="EZ503" s="12"/>
      <c r="FA503" s="12"/>
      <c r="FB503" s="12"/>
      <c r="FC503" s="12"/>
      <c r="FD503" s="12"/>
      <c r="FE503" s="12"/>
      <c r="FF503" s="12"/>
      <c r="FG503" s="12"/>
      <c r="FH503" s="12"/>
      <c r="FI503" s="12"/>
      <c r="FJ503" s="12"/>
      <c r="FK503" s="12"/>
      <c r="FL503" s="12"/>
      <c r="FM503" s="12"/>
      <c r="FN503" s="12"/>
      <c r="FO503" s="12"/>
      <c r="FP503" s="12"/>
      <c r="FQ503" s="12"/>
      <c r="FR503" s="12"/>
    </row>
    <row r="504" spans="19:174" x14ac:dyDescent="0.3">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c r="DA504" s="12"/>
      <c r="DB504" s="12"/>
      <c r="DC504" s="12"/>
      <c r="DD504" s="12"/>
      <c r="DE504" s="12"/>
      <c r="DF504" s="12"/>
      <c r="DG504" s="12"/>
      <c r="DH504" s="12"/>
      <c r="DI504" s="12"/>
      <c r="DJ504" s="12"/>
      <c r="DK504" s="12"/>
      <c r="DL504" s="12"/>
      <c r="DM504" s="12"/>
      <c r="DN504" s="12"/>
      <c r="DO504" s="12"/>
      <c r="DP504" s="12"/>
      <c r="DQ504" s="12"/>
      <c r="DR504" s="12"/>
      <c r="DS504" s="12"/>
      <c r="DT504" s="12"/>
      <c r="DU504" s="12"/>
      <c r="DV504" s="12"/>
      <c r="DW504" s="12"/>
      <c r="DX504" s="12"/>
      <c r="DY504" s="12"/>
      <c r="DZ504" s="12"/>
      <c r="EA504" s="12"/>
      <c r="EB504" s="12"/>
      <c r="EC504" s="12"/>
      <c r="ED504" s="12"/>
      <c r="EE504" s="12"/>
      <c r="EF504" s="12"/>
      <c r="EG504" s="12"/>
      <c r="EH504" s="12"/>
      <c r="EI504" s="12"/>
      <c r="EJ504" s="12"/>
      <c r="EK504" s="12"/>
      <c r="EL504" s="12"/>
      <c r="EM504" s="12"/>
      <c r="EN504" s="12"/>
      <c r="EO504" s="12"/>
      <c r="EP504" s="12"/>
      <c r="EQ504" s="12"/>
      <c r="ER504" s="12"/>
      <c r="ES504" s="12"/>
      <c r="ET504" s="12"/>
      <c r="EU504" s="12"/>
      <c r="EV504" s="12"/>
      <c r="EW504" s="12"/>
      <c r="EX504" s="12"/>
      <c r="EY504" s="12"/>
      <c r="EZ504" s="12"/>
      <c r="FA504" s="12"/>
      <c r="FB504" s="12"/>
      <c r="FC504" s="12"/>
      <c r="FD504" s="12"/>
      <c r="FE504" s="12"/>
      <c r="FF504" s="12"/>
      <c r="FG504" s="12"/>
      <c r="FH504" s="12"/>
      <c r="FI504" s="12"/>
      <c r="FJ504" s="12"/>
      <c r="FK504" s="12"/>
      <c r="FL504" s="12"/>
      <c r="FM504" s="12"/>
      <c r="FN504" s="12"/>
      <c r="FO504" s="12"/>
      <c r="FP504" s="12"/>
      <c r="FQ504" s="12"/>
      <c r="FR504" s="12"/>
    </row>
    <row r="505" spans="19:174" x14ac:dyDescent="0.3">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c r="DA505" s="12"/>
      <c r="DB505" s="12"/>
      <c r="DC505" s="12"/>
      <c r="DD505" s="12"/>
      <c r="DE505" s="12"/>
      <c r="DF505" s="12"/>
      <c r="DG505" s="12"/>
      <c r="DH505" s="12"/>
      <c r="DI505" s="12"/>
      <c r="DJ505" s="12"/>
      <c r="DK505" s="12"/>
      <c r="DL505" s="12"/>
      <c r="DM505" s="12"/>
      <c r="DN505" s="12"/>
      <c r="DO505" s="12"/>
      <c r="DP505" s="12"/>
      <c r="DQ505" s="12"/>
      <c r="DR505" s="12"/>
      <c r="DS505" s="12"/>
      <c r="DT505" s="12"/>
      <c r="DU505" s="12"/>
      <c r="DV505" s="12"/>
      <c r="DW505" s="12"/>
      <c r="DX505" s="12"/>
      <c r="DY505" s="12"/>
      <c r="DZ505" s="12"/>
      <c r="EA505" s="12"/>
      <c r="EB505" s="12"/>
      <c r="EC505" s="12"/>
      <c r="ED505" s="12"/>
      <c r="EE505" s="12"/>
      <c r="EF505" s="12"/>
      <c r="EG505" s="12"/>
      <c r="EH505" s="12"/>
      <c r="EI505" s="12"/>
      <c r="EJ505" s="12"/>
      <c r="EK505" s="12"/>
      <c r="EL505" s="12"/>
      <c r="EM505" s="12"/>
      <c r="EN505" s="12"/>
      <c r="EO505" s="12"/>
      <c r="EP505" s="12"/>
      <c r="EQ505" s="12"/>
      <c r="ER505" s="12"/>
      <c r="ES505" s="12"/>
      <c r="ET505" s="12"/>
      <c r="EU505" s="12"/>
      <c r="EV505" s="12"/>
      <c r="EW505" s="12"/>
      <c r="EX505" s="12"/>
      <c r="EY505" s="12"/>
      <c r="EZ505" s="12"/>
      <c r="FA505" s="12"/>
      <c r="FB505" s="12"/>
      <c r="FC505" s="12"/>
      <c r="FD505" s="12"/>
      <c r="FE505" s="12"/>
      <c r="FF505" s="12"/>
      <c r="FG505" s="12"/>
      <c r="FH505" s="12"/>
      <c r="FI505" s="12"/>
      <c r="FJ505" s="12"/>
      <c r="FK505" s="12"/>
      <c r="FL505" s="12"/>
      <c r="FM505" s="12"/>
      <c r="FN505" s="12"/>
      <c r="FO505" s="12"/>
      <c r="FP505" s="12"/>
      <c r="FQ505" s="12"/>
      <c r="FR505" s="12"/>
    </row>
    <row r="506" spans="19:174" x14ac:dyDescent="0.3">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2"/>
      <c r="DV506" s="12"/>
      <c r="DW506" s="12"/>
      <c r="DX506" s="12"/>
      <c r="DY506" s="12"/>
      <c r="DZ506" s="12"/>
      <c r="EA506" s="12"/>
      <c r="EB506" s="12"/>
      <c r="EC506" s="12"/>
      <c r="ED506" s="12"/>
      <c r="EE506" s="12"/>
      <c r="EF506" s="12"/>
      <c r="EG506" s="12"/>
      <c r="EH506" s="12"/>
      <c r="EI506" s="12"/>
      <c r="EJ506" s="12"/>
      <c r="EK506" s="12"/>
      <c r="EL506" s="12"/>
      <c r="EM506" s="12"/>
      <c r="EN506" s="12"/>
      <c r="EO506" s="12"/>
      <c r="EP506" s="12"/>
      <c r="EQ506" s="12"/>
      <c r="ER506" s="12"/>
      <c r="ES506" s="12"/>
      <c r="ET506" s="12"/>
      <c r="EU506" s="12"/>
      <c r="EV506" s="12"/>
      <c r="EW506" s="12"/>
      <c r="EX506" s="12"/>
      <c r="EY506" s="12"/>
      <c r="EZ506" s="12"/>
      <c r="FA506" s="12"/>
      <c r="FB506" s="12"/>
      <c r="FC506" s="12"/>
      <c r="FD506" s="12"/>
      <c r="FE506" s="12"/>
      <c r="FF506" s="12"/>
      <c r="FG506" s="12"/>
      <c r="FH506" s="12"/>
      <c r="FI506" s="12"/>
      <c r="FJ506" s="12"/>
      <c r="FK506" s="12"/>
      <c r="FL506" s="12"/>
      <c r="FM506" s="12"/>
      <c r="FN506" s="12"/>
      <c r="FO506" s="12"/>
      <c r="FP506" s="12"/>
      <c r="FQ506" s="12"/>
      <c r="FR506" s="12"/>
    </row>
    <row r="507" spans="19:174" x14ac:dyDescent="0.3">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c r="EH507" s="12"/>
      <c r="EI507" s="12"/>
      <c r="EJ507" s="12"/>
      <c r="EK507" s="12"/>
      <c r="EL507" s="12"/>
      <c r="EM507" s="12"/>
      <c r="EN507" s="12"/>
      <c r="EO507" s="12"/>
      <c r="EP507" s="12"/>
      <c r="EQ507" s="12"/>
      <c r="ER507" s="12"/>
      <c r="ES507" s="12"/>
      <c r="ET507" s="12"/>
      <c r="EU507" s="12"/>
      <c r="EV507" s="12"/>
      <c r="EW507" s="12"/>
      <c r="EX507" s="12"/>
      <c r="EY507" s="12"/>
      <c r="EZ507" s="12"/>
      <c r="FA507" s="12"/>
      <c r="FB507" s="12"/>
      <c r="FC507" s="12"/>
      <c r="FD507" s="12"/>
      <c r="FE507" s="12"/>
      <c r="FF507" s="12"/>
      <c r="FG507" s="12"/>
      <c r="FH507" s="12"/>
      <c r="FI507" s="12"/>
      <c r="FJ507" s="12"/>
      <c r="FK507" s="12"/>
      <c r="FL507" s="12"/>
      <c r="FM507" s="12"/>
      <c r="FN507" s="12"/>
      <c r="FO507" s="12"/>
      <c r="FP507" s="12"/>
      <c r="FQ507" s="12"/>
      <c r="FR507" s="12"/>
    </row>
    <row r="508" spans="19:174" x14ac:dyDescent="0.3">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c r="EH508" s="12"/>
      <c r="EI508" s="12"/>
      <c r="EJ508" s="12"/>
      <c r="EK508" s="12"/>
      <c r="EL508" s="12"/>
      <c r="EM508" s="12"/>
      <c r="EN508" s="12"/>
      <c r="EO508" s="12"/>
      <c r="EP508" s="12"/>
      <c r="EQ508" s="12"/>
      <c r="ER508" s="12"/>
      <c r="ES508" s="12"/>
      <c r="ET508" s="12"/>
      <c r="EU508" s="12"/>
      <c r="EV508" s="12"/>
      <c r="EW508" s="12"/>
      <c r="EX508" s="12"/>
      <c r="EY508" s="12"/>
      <c r="EZ508" s="12"/>
      <c r="FA508" s="12"/>
      <c r="FB508" s="12"/>
      <c r="FC508" s="12"/>
      <c r="FD508" s="12"/>
      <c r="FE508" s="12"/>
      <c r="FF508" s="12"/>
      <c r="FG508" s="12"/>
      <c r="FH508" s="12"/>
      <c r="FI508" s="12"/>
      <c r="FJ508" s="12"/>
      <c r="FK508" s="12"/>
      <c r="FL508" s="12"/>
      <c r="FM508" s="12"/>
      <c r="FN508" s="12"/>
      <c r="FO508" s="12"/>
      <c r="FP508" s="12"/>
      <c r="FQ508" s="12"/>
      <c r="FR508" s="12"/>
    </row>
    <row r="509" spans="19:174" x14ac:dyDescent="0.3">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c r="EH509" s="12"/>
      <c r="EI509" s="12"/>
      <c r="EJ509" s="12"/>
      <c r="EK509" s="12"/>
      <c r="EL509" s="12"/>
      <c r="EM509" s="12"/>
      <c r="EN509" s="12"/>
      <c r="EO509" s="12"/>
      <c r="EP509" s="12"/>
      <c r="EQ509" s="12"/>
      <c r="ER509" s="12"/>
      <c r="ES509" s="12"/>
      <c r="ET509" s="12"/>
      <c r="EU509" s="12"/>
      <c r="EV509" s="12"/>
      <c r="EW509" s="12"/>
      <c r="EX509" s="12"/>
      <c r="EY509" s="12"/>
      <c r="EZ509" s="12"/>
      <c r="FA509" s="12"/>
      <c r="FB509" s="12"/>
      <c r="FC509" s="12"/>
      <c r="FD509" s="12"/>
      <c r="FE509" s="12"/>
      <c r="FF509" s="12"/>
      <c r="FG509" s="12"/>
      <c r="FH509" s="12"/>
      <c r="FI509" s="12"/>
      <c r="FJ509" s="12"/>
      <c r="FK509" s="12"/>
      <c r="FL509" s="12"/>
      <c r="FM509" s="12"/>
      <c r="FN509" s="12"/>
      <c r="FO509" s="12"/>
      <c r="FP509" s="12"/>
      <c r="FQ509" s="12"/>
      <c r="FR509" s="12"/>
    </row>
    <row r="510" spans="19:174" x14ac:dyDescent="0.3">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c r="EH510" s="12"/>
      <c r="EI510" s="12"/>
      <c r="EJ510" s="12"/>
      <c r="EK510" s="12"/>
      <c r="EL510" s="12"/>
      <c r="EM510" s="12"/>
      <c r="EN510" s="12"/>
      <c r="EO510" s="12"/>
      <c r="EP510" s="12"/>
      <c r="EQ510" s="12"/>
      <c r="ER510" s="12"/>
      <c r="ES510" s="12"/>
      <c r="ET510" s="12"/>
      <c r="EU510" s="12"/>
      <c r="EV510" s="12"/>
      <c r="EW510" s="12"/>
      <c r="EX510" s="12"/>
      <c r="EY510" s="12"/>
      <c r="EZ510" s="12"/>
      <c r="FA510" s="12"/>
      <c r="FB510" s="12"/>
      <c r="FC510" s="12"/>
      <c r="FD510" s="12"/>
      <c r="FE510" s="12"/>
      <c r="FF510" s="12"/>
      <c r="FG510" s="12"/>
      <c r="FH510" s="12"/>
      <c r="FI510" s="12"/>
      <c r="FJ510" s="12"/>
      <c r="FK510" s="12"/>
      <c r="FL510" s="12"/>
      <c r="FM510" s="12"/>
      <c r="FN510" s="12"/>
      <c r="FO510" s="12"/>
      <c r="FP510" s="12"/>
      <c r="FQ510" s="12"/>
      <c r="FR510" s="12"/>
    </row>
    <row r="511" spans="19:174" x14ac:dyDescent="0.3">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c r="DA511" s="12"/>
      <c r="DB511" s="12"/>
      <c r="DC511" s="12"/>
      <c r="DD511" s="12"/>
      <c r="DE511" s="12"/>
      <c r="DF511" s="12"/>
      <c r="DG511" s="12"/>
      <c r="DH511" s="12"/>
      <c r="DI511" s="12"/>
      <c r="DJ511" s="12"/>
      <c r="DK511" s="12"/>
      <c r="DL511" s="12"/>
      <c r="DM511" s="12"/>
      <c r="DN511" s="12"/>
      <c r="DO511" s="12"/>
      <c r="DP511" s="12"/>
      <c r="DQ511" s="12"/>
      <c r="DR511" s="12"/>
      <c r="DS511" s="12"/>
      <c r="DT511" s="12"/>
      <c r="DU511" s="12"/>
      <c r="DV511" s="12"/>
      <c r="DW511" s="12"/>
      <c r="DX511" s="12"/>
      <c r="DY511" s="12"/>
      <c r="DZ511" s="12"/>
      <c r="EA511" s="12"/>
      <c r="EB511" s="12"/>
      <c r="EC511" s="12"/>
      <c r="ED511" s="12"/>
      <c r="EE511" s="12"/>
      <c r="EF511" s="12"/>
      <c r="EG511" s="12"/>
      <c r="EH511" s="12"/>
      <c r="EI511" s="12"/>
      <c r="EJ511" s="12"/>
      <c r="EK511" s="12"/>
      <c r="EL511" s="12"/>
      <c r="EM511" s="12"/>
      <c r="EN511" s="12"/>
      <c r="EO511" s="12"/>
      <c r="EP511" s="12"/>
      <c r="EQ511" s="12"/>
      <c r="ER511" s="12"/>
      <c r="ES511" s="12"/>
      <c r="ET511" s="12"/>
      <c r="EU511" s="12"/>
      <c r="EV511" s="12"/>
      <c r="EW511" s="12"/>
      <c r="EX511" s="12"/>
      <c r="EY511" s="12"/>
      <c r="EZ511" s="12"/>
      <c r="FA511" s="12"/>
      <c r="FB511" s="12"/>
      <c r="FC511" s="12"/>
      <c r="FD511" s="12"/>
      <c r="FE511" s="12"/>
      <c r="FF511" s="12"/>
      <c r="FG511" s="12"/>
      <c r="FH511" s="12"/>
      <c r="FI511" s="12"/>
      <c r="FJ511" s="12"/>
      <c r="FK511" s="12"/>
      <c r="FL511" s="12"/>
      <c r="FM511" s="12"/>
      <c r="FN511" s="12"/>
      <c r="FO511" s="12"/>
      <c r="FP511" s="12"/>
      <c r="FQ511" s="12"/>
      <c r="FR511" s="12"/>
    </row>
    <row r="512" spans="19:174" x14ac:dyDescent="0.3">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c r="EH512" s="12"/>
      <c r="EI512" s="12"/>
      <c r="EJ512" s="12"/>
      <c r="EK512" s="12"/>
      <c r="EL512" s="12"/>
      <c r="EM512" s="12"/>
      <c r="EN512" s="12"/>
      <c r="EO512" s="12"/>
      <c r="EP512" s="12"/>
      <c r="EQ512" s="12"/>
      <c r="ER512" s="12"/>
      <c r="ES512" s="12"/>
      <c r="ET512" s="12"/>
      <c r="EU512" s="12"/>
      <c r="EV512" s="12"/>
      <c r="EW512" s="12"/>
      <c r="EX512" s="12"/>
      <c r="EY512" s="12"/>
      <c r="EZ512" s="12"/>
      <c r="FA512" s="12"/>
      <c r="FB512" s="12"/>
      <c r="FC512" s="12"/>
      <c r="FD512" s="12"/>
      <c r="FE512" s="12"/>
      <c r="FF512" s="12"/>
      <c r="FG512" s="12"/>
      <c r="FH512" s="12"/>
      <c r="FI512" s="12"/>
      <c r="FJ512" s="12"/>
      <c r="FK512" s="12"/>
      <c r="FL512" s="12"/>
      <c r="FM512" s="12"/>
      <c r="FN512" s="12"/>
      <c r="FO512" s="12"/>
      <c r="FP512" s="12"/>
      <c r="FQ512" s="12"/>
      <c r="FR512" s="12"/>
    </row>
    <row r="513" spans="19:174" x14ac:dyDescent="0.3">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c r="EH513" s="12"/>
      <c r="EI513" s="12"/>
      <c r="EJ513" s="12"/>
      <c r="EK513" s="12"/>
      <c r="EL513" s="12"/>
      <c r="EM513" s="12"/>
      <c r="EN513" s="12"/>
      <c r="EO513" s="12"/>
      <c r="EP513" s="12"/>
      <c r="EQ513" s="12"/>
      <c r="ER513" s="12"/>
      <c r="ES513" s="12"/>
      <c r="ET513" s="12"/>
      <c r="EU513" s="12"/>
      <c r="EV513" s="12"/>
      <c r="EW513" s="12"/>
      <c r="EX513" s="12"/>
      <c r="EY513" s="12"/>
      <c r="EZ513" s="12"/>
      <c r="FA513" s="12"/>
      <c r="FB513" s="12"/>
      <c r="FC513" s="12"/>
      <c r="FD513" s="12"/>
      <c r="FE513" s="12"/>
      <c r="FF513" s="12"/>
      <c r="FG513" s="12"/>
      <c r="FH513" s="12"/>
      <c r="FI513" s="12"/>
      <c r="FJ513" s="12"/>
      <c r="FK513" s="12"/>
      <c r="FL513" s="12"/>
      <c r="FM513" s="12"/>
      <c r="FN513" s="12"/>
      <c r="FO513" s="12"/>
      <c r="FP513" s="12"/>
      <c r="FQ513" s="12"/>
      <c r="FR513" s="12"/>
    </row>
    <row r="514" spans="19:174" x14ac:dyDescent="0.3">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c r="EH514" s="12"/>
      <c r="EI514" s="12"/>
      <c r="EJ514" s="12"/>
      <c r="EK514" s="12"/>
      <c r="EL514" s="12"/>
      <c r="EM514" s="12"/>
      <c r="EN514" s="12"/>
      <c r="EO514" s="12"/>
      <c r="EP514" s="12"/>
      <c r="EQ514" s="12"/>
      <c r="ER514" s="12"/>
      <c r="ES514" s="12"/>
      <c r="ET514" s="12"/>
      <c r="EU514" s="12"/>
      <c r="EV514" s="12"/>
      <c r="EW514" s="12"/>
      <c r="EX514" s="12"/>
      <c r="EY514" s="12"/>
      <c r="EZ514" s="12"/>
      <c r="FA514" s="12"/>
      <c r="FB514" s="12"/>
      <c r="FC514" s="12"/>
      <c r="FD514" s="12"/>
      <c r="FE514" s="12"/>
      <c r="FF514" s="12"/>
      <c r="FG514" s="12"/>
      <c r="FH514" s="12"/>
      <c r="FI514" s="12"/>
      <c r="FJ514" s="12"/>
      <c r="FK514" s="12"/>
      <c r="FL514" s="12"/>
      <c r="FM514" s="12"/>
      <c r="FN514" s="12"/>
      <c r="FO514" s="12"/>
      <c r="FP514" s="12"/>
      <c r="FQ514" s="12"/>
      <c r="FR514" s="12"/>
    </row>
    <row r="515" spans="19:174" x14ac:dyDescent="0.3">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c r="EH515" s="12"/>
      <c r="EI515" s="12"/>
      <c r="EJ515" s="12"/>
      <c r="EK515" s="12"/>
      <c r="EL515" s="12"/>
      <c r="EM515" s="12"/>
      <c r="EN515" s="12"/>
      <c r="EO515" s="12"/>
      <c r="EP515" s="12"/>
      <c r="EQ515" s="12"/>
      <c r="ER515" s="12"/>
      <c r="ES515" s="12"/>
      <c r="ET515" s="12"/>
      <c r="EU515" s="12"/>
      <c r="EV515" s="12"/>
      <c r="EW515" s="12"/>
      <c r="EX515" s="12"/>
      <c r="EY515" s="12"/>
      <c r="EZ515" s="12"/>
      <c r="FA515" s="12"/>
      <c r="FB515" s="12"/>
      <c r="FC515" s="12"/>
      <c r="FD515" s="12"/>
      <c r="FE515" s="12"/>
      <c r="FF515" s="12"/>
      <c r="FG515" s="12"/>
      <c r="FH515" s="12"/>
      <c r="FI515" s="12"/>
      <c r="FJ515" s="12"/>
      <c r="FK515" s="12"/>
      <c r="FL515" s="12"/>
      <c r="FM515" s="12"/>
      <c r="FN515" s="12"/>
      <c r="FO515" s="12"/>
      <c r="FP515" s="12"/>
      <c r="FQ515" s="12"/>
      <c r="FR515" s="12"/>
    </row>
    <row r="516" spans="19:174" x14ac:dyDescent="0.3">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c r="EH516" s="12"/>
      <c r="EI516" s="12"/>
      <c r="EJ516" s="12"/>
      <c r="EK516" s="12"/>
      <c r="EL516" s="12"/>
      <c r="EM516" s="12"/>
      <c r="EN516" s="12"/>
      <c r="EO516" s="12"/>
      <c r="EP516" s="12"/>
      <c r="EQ516" s="12"/>
      <c r="ER516" s="12"/>
      <c r="ES516" s="12"/>
      <c r="ET516" s="12"/>
      <c r="EU516" s="12"/>
      <c r="EV516" s="12"/>
      <c r="EW516" s="12"/>
      <c r="EX516" s="12"/>
      <c r="EY516" s="12"/>
      <c r="EZ516" s="12"/>
      <c r="FA516" s="12"/>
      <c r="FB516" s="12"/>
      <c r="FC516" s="12"/>
      <c r="FD516" s="12"/>
      <c r="FE516" s="12"/>
      <c r="FF516" s="12"/>
      <c r="FG516" s="12"/>
      <c r="FH516" s="12"/>
      <c r="FI516" s="12"/>
      <c r="FJ516" s="12"/>
      <c r="FK516" s="12"/>
      <c r="FL516" s="12"/>
      <c r="FM516" s="12"/>
      <c r="FN516" s="12"/>
      <c r="FO516" s="12"/>
      <c r="FP516" s="12"/>
      <c r="FQ516" s="12"/>
      <c r="FR516" s="12"/>
    </row>
    <row r="517" spans="19:174" x14ac:dyDescent="0.3">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c r="DA517" s="12"/>
      <c r="DB517" s="12"/>
      <c r="DC517" s="12"/>
      <c r="DD517" s="12"/>
      <c r="DE517" s="12"/>
      <c r="DF517" s="12"/>
      <c r="DG517" s="12"/>
      <c r="DH517" s="12"/>
      <c r="DI517" s="12"/>
      <c r="DJ517" s="12"/>
      <c r="DK517" s="12"/>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c r="EH517" s="12"/>
      <c r="EI517" s="12"/>
      <c r="EJ517" s="12"/>
      <c r="EK517" s="12"/>
      <c r="EL517" s="12"/>
      <c r="EM517" s="12"/>
      <c r="EN517" s="12"/>
      <c r="EO517" s="12"/>
      <c r="EP517" s="12"/>
      <c r="EQ517" s="12"/>
      <c r="ER517" s="12"/>
      <c r="ES517" s="12"/>
      <c r="ET517" s="12"/>
      <c r="EU517" s="12"/>
      <c r="EV517" s="12"/>
      <c r="EW517" s="12"/>
      <c r="EX517" s="12"/>
      <c r="EY517" s="12"/>
      <c r="EZ517" s="12"/>
      <c r="FA517" s="12"/>
      <c r="FB517" s="12"/>
      <c r="FC517" s="12"/>
      <c r="FD517" s="12"/>
      <c r="FE517" s="12"/>
      <c r="FF517" s="12"/>
      <c r="FG517" s="12"/>
      <c r="FH517" s="12"/>
      <c r="FI517" s="12"/>
      <c r="FJ517" s="12"/>
      <c r="FK517" s="12"/>
      <c r="FL517" s="12"/>
      <c r="FM517" s="12"/>
      <c r="FN517" s="12"/>
      <c r="FO517" s="12"/>
      <c r="FP517" s="12"/>
      <c r="FQ517" s="12"/>
      <c r="FR517" s="12"/>
    </row>
    <row r="518" spans="19:174" x14ac:dyDescent="0.3">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c r="EH518" s="12"/>
      <c r="EI518" s="12"/>
      <c r="EJ518" s="12"/>
      <c r="EK518" s="12"/>
      <c r="EL518" s="12"/>
      <c r="EM518" s="12"/>
      <c r="EN518" s="12"/>
      <c r="EO518" s="12"/>
      <c r="EP518" s="12"/>
      <c r="EQ518" s="12"/>
      <c r="ER518" s="12"/>
      <c r="ES518" s="12"/>
      <c r="ET518" s="12"/>
      <c r="EU518" s="12"/>
      <c r="EV518" s="12"/>
      <c r="EW518" s="12"/>
      <c r="EX518" s="12"/>
      <c r="EY518" s="12"/>
      <c r="EZ518" s="12"/>
      <c r="FA518" s="12"/>
      <c r="FB518" s="12"/>
      <c r="FC518" s="12"/>
      <c r="FD518" s="12"/>
      <c r="FE518" s="12"/>
      <c r="FF518" s="12"/>
      <c r="FG518" s="12"/>
      <c r="FH518" s="12"/>
      <c r="FI518" s="12"/>
      <c r="FJ518" s="12"/>
      <c r="FK518" s="12"/>
      <c r="FL518" s="12"/>
      <c r="FM518" s="12"/>
      <c r="FN518" s="12"/>
      <c r="FO518" s="12"/>
      <c r="FP518" s="12"/>
      <c r="FQ518" s="12"/>
      <c r="FR518" s="12"/>
    </row>
    <row r="519" spans="19:174" x14ac:dyDescent="0.3">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c r="DA519" s="12"/>
      <c r="DB519" s="12"/>
      <c r="DC519" s="12"/>
      <c r="DD519" s="12"/>
      <c r="DE519" s="12"/>
      <c r="DF519" s="12"/>
      <c r="DG519" s="12"/>
      <c r="DH519" s="12"/>
      <c r="DI519" s="12"/>
      <c r="DJ519" s="12"/>
      <c r="DK519" s="12"/>
      <c r="DL519" s="12"/>
      <c r="DM519" s="12"/>
      <c r="DN519" s="12"/>
      <c r="DO519" s="12"/>
      <c r="DP519" s="12"/>
      <c r="DQ519" s="12"/>
      <c r="DR519" s="12"/>
      <c r="DS519" s="12"/>
      <c r="DT519" s="12"/>
      <c r="DU519" s="12"/>
      <c r="DV519" s="12"/>
      <c r="DW519" s="12"/>
      <c r="DX519" s="12"/>
      <c r="DY519" s="12"/>
      <c r="DZ519" s="12"/>
      <c r="EA519" s="12"/>
      <c r="EB519" s="12"/>
      <c r="EC519" s="12"/>
      <c r="ED519" s="12"/>
      <c r="EE519" s="12"/>
      <c r="EF519" s="12"/>
      <c r="EG519" s="12"/>
      <c r="EH519" s="12"/>
      <c r="EI519" s="12"/>
      <c r="EJ519" s="12"/>
      <c r="EK519" s="12"/>
      <c r="EL519" s="12"/>
      <c r="EM519" s="12"/>
      <c r="EN519" s="12"/>
      <c r="EO519" s="12"/>
      <c r="EP519" s="12"/>
      <c r="EQ519" s="12"/>
      <c r="ER519" s="12"/>
      <c r="ES519" s="12"/>
      <c r="ET519" s="12"/>
      <c r="EU519" s="12"/>
      <c r="EV519" s="12"/>
      <c r="EW519" s="12"/>
      <c r="EX519" s="12"/>
      <c r="EY519" s="12"/>
      <c r="EZ519" s="12"/>
      <c r="FA519" s="12"/>
      <c r="FB519" s="12"/>
      <c r="FC519" s="12"/>
      <c r="FD519" s="12"/>
      <c r="FE519" s="12"/>
      <c r="FF519" s="12"/>
      <c r="FG519" s="12"/>
      <c r="FH519" s="12"/>
      <c r="FI519" s="12"/>
      <c r="FJ519" s="12"/>
      <c r="FK519" s="12"/>
      <c r="FL519" s="12"/>
      <c r="FM519" s="12"/>
      <c r="FN519" s="12"/>
      <c r="FO519" s="12"/>
      <c r="FP519" s="12"/>
      <c r="FQ519" s="12"/>
      <c r="FR519" s="12"/>
    </row>
    <row r="520" spans="19:174" x14ac:dyDescent="0.3">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12"/>
      <c r="EP520" s="12"/>
      <c r="EQ520" s="12"/>
      <c r="ER520" s="12"/>
      <c r="ES520" s="12"/>
      <c r="ET520" s="12"/>
      <c r="EU520" s="12"/>
      <c r="EV520" s="12"/>
      <c r="EW520" s="12"/>
      <c r="EX520" s="12"/>
      <c r="EY520" s="12"/>
      <c r="EZ520" s="12"/>
      <c r="FA520" s="12"/>
      <c r="FB520" s="12"/>
      <c r="FC520" s="12"/>
      <c r="FD520" s="12"/>
      <c r="FE520" s="12"/>
      <c r="FF520" s="12"/>
      <c r="FG520" s="12"/>
      <c r="FH520" s="12"/>
      <c r="FI520" s="12"/>
      <c r="FJ520" s="12"/>
      <c r="FK520" s="12"/>
      <c r="FL520" s="12"/>
      <c r="FM520" s="12"/>
      <c r="FN520" s="12"/>
      <c r="FO520" s="12"/>
      <c r="FP520" s="12"/>
      <c r="FQ520" s="12"/>
      <c r="FR520" s="12"/>
    </row>
    <row r="521" spans="19:174" x14ac:dyDescent="0.3">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c r="EH521" s="12"/>
      <c r="EI521" s="12"/>
      <c r="EJ521" s="12"/>
      <c r="EK521" s="12"/>
      <c r="EL521" s="12"/>
      <c r="EM521" s="12"/>
      <c r="EN521" s="12"/>
      <c r="EO521" s="12"/>
      <c r="EP521" s="12"/>
      <c r="EQ521" s="12"/>
      <c r="ER521" s="12"/>
      <c r="ES521" s="12"/>
      <c r="ET521" s="12"/>
      <c r="EU521" s="12"/>
      <c r="EV521" s="12"/>
      <c r="EW521" s="12"/>
      <c r="EX521" s="12"/>
      <c r="EY521" s="12"/>
      <c r="EZ521" s="12"/>
      <c r="FA521" s="12"/>
      <c r="FB521" s="12"/>
      <c r="FC521" s="12"/>
      <c r="FD521" s="12"/>
      <c r="FE521" s="12"/>
      <c r="FF521" s="12"/>
      <c r="FG521" s="12"/>
      <c r="FH521" s="12"/>
      <c r="FI521" s="12"/>
      <c r="FJ521" s="12"/>
      <c r="FK521" s="12"/>
      <c r="FL521" s="12"/>
      <c r="FM521" s="12"/>
      <c r="FN521" s="12"/>
      <c r="FO521" s="12"/>
      <c r="FP521" s="12"/>
      <c r="FQ521" s="12"/>
      <c r="FR521" s="12"/>
    </row>
    <row r="522" spans="19:174" x14ac:dyDescent="0.3">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c r="DA522" s="12"/>
      <c r="DB522" s="12"/>
      <c r="DC522" s="12"/>
      <c r="DD522" s="12"/>
      <c r="DE522" s="12"/>
      <c r="DF522" s="12"/>
      <c r="DG522" s="12"/>
      <c r="DH522" s="12"/>
      <c r="DI522" s="12"/>
      <c r="DJ522" s="12"/>
      <c r="DK522" s="12"/>
      <c r="DL522" s="12"/>
      <c r="DM522" s="12"/>
      <c r="DN522" s="12"/>
      <c r="DO522" s="12"/>
      <c r="DP522" s="12"/>
      <c r="DQ522" s="12"/>
      <c r="DR522" s="12"/>
      <c r="DS522" s="12"/>
      <c r="DT522" s="12"/>
      <c r="DU522" s="12"/>
      <c r="DV522" s="12"/>
      <c r="DW522" s="12"/>
      <c r="DX522" s="12"/>
      <c r="DY522" s="12"/>
      <c r="DZ522" s="12"/>
      <c r="EA522" s="12"/>
      <c r="EB522" s="12"/>
      <c r="EC522" s="12"/>
      <c r="ED522" s="12"/>
      <c r="EE522" s="12"/>
      <c r="EF522" s="12"/>
      <c r="EG522" s="12"/>
      <c r="EH522" s="12"/>
      <c r="EI522" s="12"/>
      <c r="EJ522" s="12"/>
      <c r="EK522" s="12"/>
      <c r="EL522" s="12"/>
      <c r="EM522" s="12"/>
      <c r="EN522" s="12"/>
      <c r="EO522" s="12"/>
      <c r="EP522" s="12"/>
      <c r="EQ522" s="12"/>
      <c r="ER522" s="12"/>
      <c r="ES522" s="12"/>
      <c r="ET522" s="12"/>
      <c r="EU522" s="12"/>
      <c r="EV522" s="12"/>
      <c r="EW522" s="12"/>
      <c r="EX522" s="12"/>
      <c r="EY522" s="12"/>
      <c r="EZ522" s="12"/>
      <c r="FA522" s="12"/>
      <c r="FB522" s="12"/>
      <c r="FC522" s="12"/>
      <c r="FD522" s="12"/>
      <c r="FE522" s="12"/>
      <c r="FF522" s="12"/>
      <c r="FG522" s="12"/>
      <c r="FH522" s="12"/>
      <c r="FI522" s="12"/>
      <c r="FJ522" s="12"/>
      <c r="FK522" s="12"/>
      <c r="FL522" s="12"/>
      <c r="FM522" s="12"/>
      <c r="FN522" s="12"/>
      <c r="FO522" s="12"/>
      <c r="FP522" s="12"/>
      <c r="FQ522" s="12"/>
      <c r="FR522" s="12"/>
    </row>
    <row r="523" spans="19:174" x14ac:dyDescent="0.3">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c r="EH523" s="12"/>
      <c r="EI523" s="12"/>
      <c r="EJ523" s="12"/>
      <c r="EK523" s="12"/>
      <c r="EL523" s="12"/>
      <c r="EM523" s="12"/>
      <c r="EN523" s="12"/>
      <c r="EO523" s="12"/>
      <c r="EP523" s="12"/>
      <c r="EQ523" s="12"/>
      <c r="ER523" s="12"/>
      <c r="ES523" s="12"/>
      <c r="ET523" s="12"/>
      <c r="EU523" s="12"/>
      <c r="EV523" s="12"/>
      <c r="EW523" s="12"/>
      <c r="EX523" s="12"/>
      <c r="EY523" s="12"/>
      <c r="EZ523" s="12"/>
      <c r="FA523" s="12"/>
      <c r="FB523" s="12"/>
      <c r="FC523" s="12"/>
      <c r="FD523" s="12"/>
      <c r="FE523" s="12"/>
      <c r="FF523" s="12"/>
      <c r="FG523" s="12"/>
      <c r="FH523" s="12"/>
      <c r="FI523" s="12"/>
      <c r="FJ523" s="12"/>
      <c r="FK523" s="12"/>
      <c r="FL523" s="12"/>
      <c r="FM523" s="12"/>
      <c r="FN523" s="12"/>
      <c r="FO523" s="12"/>
      <c r="FP523" s="12"/>
      <c r="FQ523" s="12"/>
      <c r="FR523" s="12"/>
    </row>
    <row r="524" spans="19:174" x14ac:dyDescent="0.3">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c r="DA524" s="12"/>
      <c r="DB524" s="12"/>
      <c r="DC524" s="12"/>
      <c r="DD524" s="12"/>
      <c r="DE524" s="12"/>
      <c r="DF524" s="12"/>
      <c r="DG524" s="12"/>
      <c r="DH524" s="12"/>
      <c r="DI524" s="12"/>
      <c r="DJ524" s="12"/>
      <c r="DK524" s="12"/>
      <c r="DL524" s="12"/>
      <c r="DM524" s="12"/>
      <c r="DN524" s="12"/>
      <c r="DO524" s="12"/>
      <c r="DP524" s="12"/>
      <c r="DQ524" s="12"/>
      <c r="DR524" s="12"/>
      <c r="DS524" s="12"/>
      <c r="DT524" s="12"/>
      <c r="DU524" s="12"/>
      <c r="DV524" s="12"/>
      <c r="DW524" s="12"/>
      <c r="DX524" s="12"/>
      <c r="DY524" s="12"/>
      <c r="DZ524" s="12"/>
      <c r="EA524" s="12"/>
      <c r="EB524" s="12"/>
      <c r="EC524" s="12"/>
      <c r="ED524" s="12"/>
      <c r="EE524" s="12"/>
      <c r="EF524" s="12"/>
      <c r="EG524" s="12"/>
      <c r="EH524" s="12"/>
      <c r="EI524" s="12"/>
      <c r="EJ524" s="12"/>
      <c r="EK524" s="12"/>
      <c r="EL524" s="12"/>
      <c r="EM524" s="12"/>
      <c r="EN524" s="12"/>
      <c r="EO524" s="12"/>
      <c r="EP524" s="12"/>
      <c r="EQ524" s="12"/>
      <c r="ER524" s="12"/>
      <c r="ES524" s="12"/>
      <c r="ET524" s="12"/>
      <c r="EU524" s="12"/>
      <c r="EV524" s="12"/>
      <c r="EW524" s="12"/>
      <c r="EX524" s="12"/>
      <c r="EY524" s="12"/>
      <c r="EZ524" s="12"/>
      <c r="FA524" s="12"/>
      <c r="FB524" s="12"/>
      <c r="FC524" s="12"/>
      <c r="FD524" s="12"/>
      <c r="FE524" s="12"/>
      <c r="FF524" s="12"/>
      <c r="FG524" s="12"/>
      <c r="FH524" s="12"/>
      <c r="FI524" s="12"/>
      <c r="FJ524" s="12"/>
      <c r="FK524" s="12"/>
      <c r="FL524" s="12"/>
      <c r="FM524" s="12"/>
      <c r="FN524" s="12"/>
      <c r="FO524" s="12"/>
      <c r="FP524" s="12"/>
      <c r="FQ524" s="12"/>
      <c r="FR524" s="12"/>
    </row>
    <row r="525" spans="19:174" x14ac:dyDescent="0.3">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12"/>
      <c r="EP525" s="12"/>
      <c r="EQ525" s="12"/>
      <c r="ER525" s="12"/>
      <c r="ES525" s="12"/>
      <c r="ET525" s="12"/>
      <c r="EU525" s="12"/>
      <c r="EV525" s="12"/>
      <c r="EW525" s="12"/>
      <c r="EX525" s="12"/>
      <c r="EY525" s="12"/>
      <c r="EZ525" s="12"/>
      <c r="FA525" s="12"/>
      <c r="FB525" s="12"/>
      <c r="FC525" s="12"/>
      <c r="FD525" s="12"/>
      <c r="FE525" s="12"/>
      <c r="FF525" s="12"/>
      <c r="FG525" s="12"/>
      <c r="FH525" s="12"/>
      <c r="FI525" s="12"/>
      <c r="FJ525" s="12"/>
      <c r="FK525" s="12"/>
      <c r="FL525" s="12"/>
      <c r="FM525" s="12"/>
      <c r="FN525" s="12"/>
      <c r="FO525" s="12"/>
      <c r="FP525" s="12"/>
      <c r="FQ525" s="12"/>
      <c r="FR525" s="12"/>
    </row>
    <row r="526" spans="19:174" x14ac:dyDescent="0.3">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12"/>
      <c r="EP526" s="12"/>
      <c r="EQ526" s="12"/>
      <c r="ER526" s="12"/>
      <c r="ES526" s="12"/>
      <c r="ET526" s="12"/>
      <c r="EU526" s="12"/>
      <c r="EV526" s="12"/>
      <c r="EW526" s="12"/>
      <c r="EX526" s="12"/>
      <c r="EY526" s="12"/>
      <c r="EZ526" s="12"/>
      <c r="FA526" s="12"/>
      <c r="FB526" s="12"/>
      <c r="FC526" s="12"/>
      <c r="FD526" s="12"/>
      <c r="FE526" s="12"/>
      <c r="FF526" s="12"/>
      <c r="FG526" s="12"/>
      <c r="FH526" s="12"/>
      <c r="FI526" s="12"/>
      <c r="FJ526" s="12"/>
      <c r="FK526" s="12"/>
      <c r="FL526" s="12"/>
      <c r="FM526" s="12"/>
      <c r="FN526" s="12"/>
      <c r="FO526" s="12"/>
      <c r="FP526" s="12"/>
      <c r="FQ526" s="12"/>
      <c r="FR526" s="12"/>
    </row>
    <row r="527" spans="19:174" x14ac:dyDescent="0.3">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c r="EH527" s="12"/>
      <c r="EI527" s="12"/>
      <c r="EJ527" s="12"/>
      <c r="EK527" s="12"/>
      <c r="EL527" s="12"/>
      <c r="EM527" s="12"/>
      <c r="EN527" s="12"/>
      <c r="EO527" s="12"/>
      <c r="EP527" s="12"/>
      <c r="EQ527" s="12"/>
      <c r="ER527" s="12"/>
      <c r="ES527" s="12"/>
      <c r="ET527" s="12"/>
      <c r="EU527" s="12"/>
      <c r="EV527" s="12"/>
      <c r="EW527" s="12"/>
      <c r="EX527" s="12"/>
      <c r="EY527" s="12"/>
      <c r="EZ527" s="12"/>
      <c r="FA527" s="12"/>
      <c r="FB527" s="12"/>
      <c r="FC527" s="12"/>
      <c r="FD527" s="12"/>
      <c r="FE527" s="12"/>
      <c r="FF527" s="12"/>
      <c r="FG527" s="12"/>
      <c r="FH527" s="12"/>
      <c r="FI527" s="12"/>
      <c r="FJ527" s="12"/>
      <c r="FK527" s="12"/>
      <c r="FL527" s="12"/>
      <c r="FM527" s="12"/>
      <c r="FN527" s="12"/>
      <c r="FO527" s="12"/>
      <c r="FP527" s="12"/>
      <c r="FQ527" s="12"/>
      <c r="FR527" s="12"/>
    </row>
    <row r="528" spans="19:174" x14ac:dyDescent="0.3">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c r="DA528" s="12"/>
      <c r="DB528" s="12"/>
      <c r="DC528" s="12"/>
      <c r="DD528" s="12"/>
      <c r="DE528" s="12"/>
      <c r="DF528" s="12"/>
      <c r="DG528" s="12"/>
      <c r="DH528" s="12"/>
      <c r="DI528" s="12"/>
      <c r="DJ528" s="12"/>
      <c r="DK528" s="12"/>
      <c r="DL528" s="12"/>
      <c r="DM528" s="12"/>
      <c r="DN528" s="12"/>
      <c r="DO528" s="12"/>
      <c r="DP528" s="12"/>
      <c r="DQ528" s="12"/>
      <c r="DR528" s="12"/>
      <c r="DS528" s="12"/>
      <c r="DT528" s="12"/>
      <c r="DU528" s="12"/>
      <c r="DV528" s="12"/>
      <c r="DW528" s="12"/>
      <c r="DX528" s="12"/>
      <c r="DY528" s="12"/>
      <c r="DZ528" s="12"/>
      <c r="EA528" s="12"/>
      <c r="EB528" s="12"/>
      <c r="EC528" s="12"/>
      <c r="ED528" s="12"/>
      <c r="EE528" s="12"/>
      <c r="EF528" s="12"/>
      <c r="EG528" s="12"/>
      <c r="EH528" s="12"/>
      <c r="EI528" s="12"/>
      <c r="EJ528" s="12"/>
      <c r="EK528" s="12"/>
      <c r="EL528" s="12"/>
      <c r="EM528" s="12"/>
      <c r="EN528" s="12"/>
      <c r="EO528" s="12"/>
      <c r="EP528" s="12"/>
      <c r="EQ528" s="12"/>
      <c r="ER528" s="12"/>
      <c r="ES528" s="12"/>
      <c r="ET528" s="12"/>
      <c r="EU528" s="12"/>
      <c r="EV528" s="12"/>
      <c r="EW528" s="12"/>
      <c r="EX528" s="12"/>
      <c r="EY528" s="12"/>
      <c r="EZ528" s="12"/>
      <c r="FA528" s="12"/>
      <c r="FB528" s="12"/>
      <c r="FC528" s="12"/>
      <c r="FD528" s="12"/>
      <c r="FE528" s="12"/>
      <c r="FF528" s="12"/>
      <c r="FG528" s="12"/>
      <c r="FH528" s="12"/>
      <c r="FI528" s="12"/>
      <c r="FJ528" s="12"/>
      <c r="FK528" s="12"/>
      <c r="FL528" s="12"/>
      <c r="FM528" s="12"/>
      <c r="FN528" s="12"/>
      <c r="FO528" s="12"/>
      <c r="FP528" s="12"/>
      <c r="FQ528" s="12"/>
      <c r="FR528" s="12"/>
    </row>
    <row r="529" spans="19:174" x14ac:dyDescent="0.3">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c r="DA529" s="12"/>
      <c r="DB529" s="12"/>
      <c r="DC529" s="12"/>
      <c r="DD529" s="12"/>
      <c r="DE529" s="12"/>
      <c r="DF529" s="12"/>
      <c r="DG529" s="12"/>
      <c r="DH529" s="12"/>
      <c r="DI529" s="12"/>
      <c r="DJ529" s="12"/>
      <c r="DK529" s="12"/>
      <c r="DL529" s="12"/>
      <c r="DM529" s="12"/>
      <c r="DN529" s="12"/>
      <c r="DO529" s="12"/>
      <c r="DP529" s="12"/>
      <c r="DQ529" s="12"/>
      <c r="DR529" s="12"/>
      <c r="DS529" s="12"/>
      <c r="DT529" s="12"/>
      <c r="DU529" s="12"/>
      <c r="DV529" s="12"/>
      <c r="DW529" s="12"/>
      <c r="DX529" s="12"/>
      <c r="DY529" s="12"/>
      <c r="DZ529" s="12"/>
      <c r="EA529" s="12"/>
      <c r="EB529" s="12"/>
      <c r="EC529" s="12"/>
      <c r="ED529" s="12"/>
      <c r="EE529" s="12"/>
      <c r="EF529" s="12"/>
      <c r="EG529" s="12"/>
      <c r="EH529" s="12"/>
      <c r="EI529" s="12"/>
      <c r="EJ529" s="12"/>
      <c r="EK529" s="12"/>
      <c r="EL529" s="12"/>
      <c r="EM529" s="12"/>
      <c r="EN529" s="12"/>
      <c r="EO529" s="12"/>
      <c r="EP529" s="12"/>
      <c r="EQ529" s="12"/>
      <c r="ER529" s="12"/>
      <c r="ES529" s="12"/>
      <c r="ET529" s="12"/>
      <c r="EU529" s="12"/>
      <c r="EV529" s="12"/>
      <c r="EW529" s="12"/>
      <c r="EX529" s="12"/>
      <c r="EY529" s="12"/>
      <c r="EZ529" s="12"/>
      <c r="FA529" s="12"/>
      <c r="FB529" s="12"/>
      <c r="FC529" s="12"/>
      <c r="FD529" s="12"/>
      <c r="FE529" s="12"/>
      <c r="FF529" s="12"/>
      <c r="FG529" s="12"/>
      <c r="FH529" s="12"/>
      <c r="FI529" s="12"/>
      <c r="FJ529" s="12"/>
      <c r="FK529" s="12"/>
      <c r="FL529" s="12"/>
      <c r="FM529" s="12"/>
      <c r="FN529" s="12"/>
      <c r="FO529" s="12"/>
      <c r="FP529" s="12"/>
      <c r="FQ529" s="12"/>
      <c r="FR529" s="12"/>
    </row>
    <row r="530" spans="19:174" x14ac:dyDescent="0.3">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c r="DA530" s="12"/>
      <c r="DB530" s="12"/>
      <c r="DC530" s="12"/>
      <c r="DD530" s="12"/>
      <c r="DE530" s="12"/>
      <c r="DF530" s="12"/>
      <c r="DG530" s="12"/>
      <c r="DH530" s="12"/>
      <c r="DI530" s="12"/>
      <c r="DJ530" s="12"/>
      <c r="DK530" s="12"/>
      <c r="DL530" s="12"/>
      <c r="DM530" s="12"/>
      <c r="DN530" s="12"/>
      <c r="DO530" s="12"/>
      <c r="DP530" s="12"/>
      <c r="DQ530" s="12"/>
      <c r="DR530" s="12"/>
      <c r="DS530" s="12"/>
      <c r="DT530" s="12"/>
      <c r="DU530" s="12"/>
      <c r="DV530" s="12"/>
      <c r="DW530" s="12"/>
      <c r="DX530" s="12"/>
      <c r="DY530" s="12"/>
      <c r="DZ530" s="12"/>
      <c r="EA530" s="12"/>
      <c r="EB530" s="12"/>
      <c r="EC530" s="12"/>
      <c r="ED530" s="12"/>
      <c r="EE530" s="12"/>
      <c r="EF530" s="12"/>
      <c r="EG530" s="12"/>
      <c r="EH530" s="12"/>
      <c r="EI530" s="12"/>
      <c r="EJ530" s="12"/>
      <c r="EK530" s="12"/>
      <c r="EL530" s="12"/>
      <c r="EM530" s="12"/>
      <c r="EN530" s="12"/>
      <c r="EO530" s="12"/>
      <c r="EP530" s="12"/>
      <c r="EQ530" s="12"/>
      <c r="ER530" s="12"/>
      <c r="ES530" s="12"/>
      <c r="ET530" s="12"/>
      <c r="EU530" s="12"/>
      <c r="EV530" s="12"/>
      <c r="EW530" s="12"/>
      <c r="EX530" s="12"/>
      <c r="EY530" s="12"/>
      <c r="EZ530" s="12"/>
      <c r="FA530" s="12"/>
      <c r="FB530" s="12"/>
      <c r="FC530" s="12"/>
      <c r="FD530" s="12"/>
      <c r="FE530" s="12"/>
      <c r="FF530" s="12"/>
      <c r="FG530" s="12"/>
      <c r="FH530" s="12"/>
      <c r="FI530" s="12"/>
      <c r="FJ530" s="12"/>
      <c r="FK530" s="12"/>
      <c r="FL530" s="12"/>
      <c r="FM530" s="12"/>
      <c r="FN530" s="12"/>
      <c r="FO530" s="12"/>
      <c r="FP530" s="12"/>
      <c r="FQ530" s="12"/>
      <c r="FR530" s="12"/>
    </row>
    <row r="531" spans="19:174" x14ac:dyDescent="0.3">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c r="EH531" s="12"/>
      <c r="EI531" s="12"/>
      <c r="EJ531" s="12"/>
      <c r="EK531" s="12"/>
      <c r="EL531" s="12"/>
      <c r="EM531" s="12"/>
      <c r="EN531" s="12"/>
      <c r="EO531" s="12"/>
      <c r="EP531" s="12"/>
      <c r="EQ531" s="12"/>
      <c r="ER531" s="12"/>
      <c r="ES531" s="12"/>
      <c r="ET531" s="12"/>
      <c r="EU531" s="12"/>
      <c r="EV531" s="12"/>
      <c r="EW531" s="12"/>
      <c r="EX531" s="12"/>
      <c r="EY531" s="12"/>
      <c r="EZ531" s="12"/>
      <c r="FA531" s="12"/>
      <c r="FB531" s="12"/>
      <c r="FC531" s="12"/>
      <c r="FD531" s="12"/>
      <c r="FE531" s="12"/>
      <c r="FF531" s="12"/>
      <c r="FG531" s="12"/>
      <c r="FH531" s="12"/>
      <c r="FI531" s="12"/>
      <c r="FJ531" s="12"/>
      <c r="FK531" s="12"/>
      <c r="FL531" s="12"/>
      <c r="FM531" s="12"/>
      <c r="FN531" s="12"/>
      <c r="FO531" s="12"/>
      <c r="FP531" s="12"/>
      <c r="FQ531" s="12"/>
      <c r="FR531" s="12"/>
    </row>
    <row r="532" spans="19:174" x14ac:dyDescent="0.3">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c r="DA532" s="12"/>
      <c r="DB532" s="12"/>
      <c r="DC532" s="12"/>
      <c r="DD532" s="12"/>
      <c r="DE532" s="12"/>
      <c r="DF532" s="12"/>
      <c r="DG532" s="12"/>
      <c r="DH532" s="12"/>
      <c r="DI532" s="12"/>
      <c r="DJ532" s="12"/>
      <c r="DK532" s="12"/>
      <c r="DL532" s="12"/>
      <c r="DM532" s="12"/>
      <c r="DN532" s="12"/>
      <c r="DO532" s="12"/>
      <c r="DP532" s="12"/>
      <c r="DQ532" s="12"/>
      <c r="DR532" s="12"/>
      <c r="DS532" s="12"/>
      <c r="DT532" s="12"/>
      <c r="DU532" s="12"/>
      <c r="DV532" s="12"/>
      <c r="DW532" s="12"/>
      <c r="DX532" s="12"/>
      <c r="DY532" s="12"/>
      <c r="DZ532" s="12"/>
      <c r="EA532" s="12"/>
      <c r="EB532" s="12"/>
      <c r="EC532" s="12"/>
      <c r="ED532" s="12"/>
      <c r="EE532" s="12"/>
      <c r="EF532" s="12"/>
      <c r="EG532" s="12"/>
      <c r="EH532" s="12"/>
      <c r="EI532" s="12"/>
      <c r="EJ532" s="12"/>
      <c r="EK532" s="12"/>
      <c r="EL532" s="12"/>
      <c r="EM532" s="12"/>
      <c r="EN532" s="12"/>
      <c r="EO532" s="12"/>
      <c r="EP532" s="12"/>
      <c r="EQ532" s="12"/>
      <c r="ER532" s="12"/>
      <c r="ES532" s="12"/>
      <c r="ET532" s="12"/>
      <c r="EU532" s="12"/>
      <c r="EV532" s="12"/>
      <c r="EW532" s="12"/>
      <c r="EX532" s="12"/>
      <c r="EY532" s="12"/>
      <c r="EZ532" s="12"/>
      <c r="FA532" s="12"/>
      <c r="FB532" s="12"/>
      <c r="FC532" s="12"/>
      <c r="FD532" s="12"/>
      <c r="FE532" s="12"/>
      <c r="FF532" s="12"/>
      <c r="FG532" s="12"/>
      <c r="FH532" s="12"/>
      <c r="FI532" s="12"/>
      <c r="FJ532" s="12"/>
      <c r="FK532" s="12"/>
      <c r="FL532" s="12"/>
      <c r="FM532" s="12"/>
      <c r="FN532" s="12"/>
      <c r="FO532" s="12"/>
      <c r="FP532" s="12"/>
      <c r="FQ532" s="12"/>
      <c r="FR532" s="12"/>
    </row>
    <row r="533" spans="19:174" x14ac:dyDescent="0.3">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c r="DK533" s="12"/>
      <c r="DL533" s="12"/>
      <c r="DM533" s="12"/>
      <c r="DN533" s="12"/>
      <c r="DO533" s="12"/>
      <c r="DP533" s="12"/>
      <c r="DQ533" s="12"/>
      <c r="DR533" s="12"/>
      <c r="DS533" s="12"/>
      <c r="DT533" s="12"/>
      <c r="DU533" s="12"/>
      <c r="DV533" s="12"/>
      <c r="DW533" s="12"/>
      <c r="DX533" s="12"/>
      <c r="DY533" s="12"/>
      <c r="DZ533" s="12"/>
      <c r="EA533" s="12"/>
      <c r="EB533" s="12"/>
      <c r="EC533" s="12"/>
      <c r="ED533" s="12"/>
      <c r="EE533" s="12"/>
      <c r="EF533" s="12"/>
      <c r="EG533" s="12"/>
      <c r="EH533" s="12"/>
      <c r="EI533" s="12"/>
      <c r="EJ533" s="12"/>
      <c r="EK533" s="12"/>
      <c r="EL533" s="12"/>
      <c r="EM533" s="12"/>
      <c r="EN533" s="12"/>
      <c r="EO533" s="12"/>
      <c r="EP533" s="12"/>
      <c r="EQ533" s="12"/>
      <c r="ER533" s="12"/>
      <c r="ES533" s="12"/>
      <c r="ET533" s="12"/>
      <c r="EU533" s="12"/>
      <c r="EV533" s="12"/>
      <c r="EW533" s="12"/>
      <c r="EX533" s="12"/>
      <c r="EY533" s="12"/>
      <c r="EZ533" s="12"/>
      <c r="FA533" s="12"/>
      <c r="FB533" s="12"/>
      <c r="FC533" s="12"/>
      <c r="FD533" s="12"/>
      <c r="FE533" s="12"/>
      <c r="FF533" s="12"/>
      <c r="FG533" s="12"/>
      <c r="FH533" s="12"/>
      <c r="FI533" s="12"/>
      <c r="FJ533" s="12"/>
      <c r="FK533" s="12"/>
      <c r="FL533" s="12"/>
      <c r="FM533" s="12"/>
      <c r="FN533" s="12"/>
      <c r="FO533" s="12"/>
      <c r="FP533" s="12"/>
      <c r="FQ533" s="12"/>
      <c r="FR533" s="12"/>
    </row>
    <row r="534" spans="19:174" x14ac:dyDescent="0.3">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12"/>
      <c r="EP534" s="12"/>
      <c r="EQ534" s="12"/>
      <c r="ER534" s="12"/>
      <c r="ES534" s="12"/>
      <c r="ET534" s="12"/>
      <c r="EU534" s="12"/>
      <c r="EV534" s="12"/>
      <c r="EW534" s="12"/>
      <c r="EX534" s="12"/>
      <c r="EY534" s="12"/>
      <c r="EZ534" s="12"/>
      <c r="FA534" s="12"/>
      <c r="FB534" s="12"/>
      <c r="FC534" s="12"/>
      <c r="FD534" s="12"/>
      <c r="FE534" s="12"/>
      <c r="FF534" s="12"/>
      <c r="FG534" s="12"/>
      <c r="FH534" s="12"/>
      <c r="FI534" s="12"/>
      <c r="FJ534" s="12"/>
      <c r="FK534" s="12"/>
      <c r="FL534" s="12"/>
      <c r="FM534" s="12"/>
      <c r="FN534" s="12"/>
      <c r="FO534" s="12"/>
      <c r="FP534" s="12"/>
      <c r="FQ534" s="12"/>
      <c r="FR534" s="12"/>
    </row>
    <row r="535" spans="19:174" x14ac:dyDescent="0.3">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c r="EH535" s="12"/>
      <c r="EI535" s="12"/>
      <c r="EJ535" s="12"/>
      <c r="EK535" s="12"/>
      <c r="EL535" s="12"/>
      <c r="EM535" s="12"/>
      <c r="EN535" s="12"/>
      <c r="EO535" s="12"/>
      <c r="EP535" s="12"/>
      <c r="EQ535" s="12"/>
      <c r="ER535" s="12"/>
      <c r="ES535" s="12"/>
      <c r="ET535" s="12"/>
      <c r="EU535" s="12"/>
      <c r="EV535" s="12"/>
      <c r="EW535" s="12"/>
      <c r="EX535" s="12"/>
      <c r="EY535" s="12"/>
      <c r="EZ535" s="12"/>
      <c r="FA535" s="12"/>
      <c r="FB535" s="12"/>
      <c r="FC535" s="12"/>
      <c r="FD535" s="12"/>
      <c r="FE535" s="12"/>
      <c r="FF535" s="12"/>
      <c r="FG535" s="12"/>
      <c r="FH535" s="12"/>
      <c r="FI535" s="12"/>
      <c r="FJ535" s="12"/>
      <c r="FK535" s="12"/>
      <c r="FL535" s="12"/>
      <c r="FM535" s="12"/>
      <c r="FN535" s="12"/>
      <c r="FO535" s="12"/>
      <c r="FP535" s="12"/>
      <c r="FQ535" s="12"/>
      <c r="FR535" s="12"/>
    </row>
    <row r="536" spans="19:174" x14ac:dyDescent="0.3">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c r="EH536" s="12"/>
      <c r="EI536" s="12"/>
      <c r="EJ536" s="12"/>
      <c r="EK536" s="12"/>
      <c r="EL536" s="12"/>
      <c r="EM536" s="12"/>
      <c r="EN536" s="12"/>
      <c r="EO536" s="12"/>
      <c r="EP536" s="12"/>
      <c r="EQ536" s="12"/>
      <c r="ER536" s="12"/>
      <c r="ES536" s="12"/>
      <c r="ET536" s="12"/>
      <c r="EU536" s="12"/>
      <c r="EV536" s="12"/>
      <c r="EW536" s="12"/>
      <c r="EX536" s="12"/>
      <c r="EY536" s="12"/>
      <c r="EZ536" s="12"/>
      <c r="FA536" s="12"/>
      <c r="FB536" s="12"/>
      <c r="FC536" s="12"/>
      <c r="FD536" s="12"/>
      <c r="FE536" s="12"/>
      <c r="FF536" s="12"/>
      <c r="FG536" s="12"/>
      <c r="FH536" s="12"/>
      <c r="FI536" s="12"/>
      <c r="FJ536" s="12"/>
      <c r="FK536" s="12"/>
      <c r="FL536" s="12"/>
      <c r="FM536" s="12"/>
      <c r="FN536" s="12"/>
      <c r="FO536" s="12"/>
      <c r="FP536" s="12"/>
      <c r="FQ536" s="12"/>
      <c r="FR536" s="12"/>
    </row>
    <row r="537" spans="19:174" x14ac:dyDescent="0.3">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c r="EH537" s="12"/>
      <c r="EI537" s="12"/>
      <c r="EJ537" s="12"/>
      <c r="EK537" s="12"/>
      <c r="EL537" s="12"/>
      <c r="EM537" s="12"/>
      <c r="EN537" s="12"/>
      <c r="EO537" s="12"/>
      <c r="EP537" s="12"/>
      <c r="EQ537" s="12"/>
      <c r="ER537" s="12"/>
      <c r="ES537" s="12"/>
      <c r="ET537" s="12"/>
      <c r="EU537" s="12"/>
      <c r="EV537" s="12"/>
      <c r="EW537" s="12"/>
      <c r="EX537" s="12"/>
      <c r="EY537" s="12"/>
      <c r="EZ537" s="12"/>
      <c r="FA537" s="12"/>
      <c r="FB537" s="12"/>
      <c r="FC537" s="12"/>
      <c r="FD537" s="12"/>
      <c r="FE537" s="12"/>
      <c r="FF537" s="12"/>
      <c r="FG537" s="12"/>
      <c r="FH537" s="12"/>
      <c r="FI537" s="12"/>
      <c r="FJ537" s="12"/>
      <c r="FK537" s="12"/>
      <c r="FL537" s="12"/>
      <c r="FM537" s="12"/>
      <c r="FN537" s="12"/>
      <c r="FO537" s="12"/>
      <c r="FP537" s="12"/>
      <c r="FQ537" s="12"/>
      <c r="FR537" s="12"/>
    </row>
    <row r="538" spans="19:174" x14ac:dyDescent="0.3">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c r="FL538" s="12"/>
      <c r="FM538" s="12"/>
      <c r="FN538" s="12"/>
      <c r="FO538" s="12"/>
      <c r="FP538" s="12"/>
      <c r="FQ538" s="12"/>
      <c r="FR538" s="12"/>
    </row>
    <row r="539" spans="19:174" x14ac:dyDescent="0.3">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12"/>
      <c r="EP539" s="12"/>
      <c r="EQ539" s="12"/>
      <c r="ER539" s="12"/>
      <c r="ES539" s="12"/>
      <c r="ET539" s="12"/>
      <c r="EU539" s="12"/>
      <c r="EV539" s="12"/>
      <c r="EW539" s="12"/>
      <c r="EX539" s="12"/>
      <c r="EY539" s="12"/>
      <c r="EZ539" s="12"/>
      <c r="FA539" s="12"/>
      <c r="FB539" s="12"/>
      <c r="FC539" s="12"/>
      <c r="FD539" s="12"/>
      <c r="FE539" s="12"/>
      <c r="FF539" s="12"/>
      <c r="FG539" s="12"/>
      <c r="FH539" s="12"/>
      <c r="FI539" s="12"/>
      <c r="FJ539" s="12"/>
      <c r="FK539" s="12"/>
      <c r="FL539" s="12"/>
      <c r="FM539" s="12"/>
      <c r="FN539" s="12"/>
      <c r="FO539" s="12"/>
      <c r="FP539" s="12"/>
      <c r="FQ539" s="12"/>
      <c r="FR539" s="12"/>
    </row>
    <row r="540" spans="19:174" x14ac:dyDescent="0.3">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c r="FL540" s="12"/>
      <c r="FM540" s="12"/>
      <c r="FN540" s="12"/>
      <c r="FO540" s="12"/>
      <c r="FP540" s="12"/>
      <c r="FQ540" s="12"/>
      <c r="FR540" s="12"/>
    </row>
    <row r="541" spans="19:174" x14ac:dyDescent="0.3">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12"/>
      <c r="EP541" s="12"/>
      <c r="EQ541" s="12"/>
      <c r="ER541" s="12"/>
      <c r="ES541" s="12"/>
      <c r="ET541" s="12"/>
      <c r="EU541" s="12"/>
      <c r="EV541" s="12"/>
      <c r="EW541" s="12"/>
      <c r="EX541" s="12"/>
      <c r="EY541" s="12"/>
      <c r="EZ541" s="12"/>
      <c r="FA541" s="12"/>
      <c r="FB541" s="12"/>
      <c r="FC541" s="12"/>
      <c r="FD541" s="12"/>
      <c r="FE541" s="12"/>
      <c r="FF541" s="12"/>
      <c r="FG541" s="12"/>
      <c r="FH541" s="12"/>
      <c r="FI541" s="12"/>
      <c r="FJ541" s="12"/>
      <c r="FK541" s="12"/>
      <c r="FL541" s="12"/>
      <c r="FM541" s="12"/>
      <c r="FN541" s="12"/>
      <c r="FO541" s="12"/>
      <c r="FP541" s="12"/>
      <c r="FQ541" s="12"/>
      <c r="FR541" s="12"/>
    </row>
    <row r="542" spans="19:174" x14ac:dyDescent="0.3">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2"/>
      <c r="EV542" s="12"/>
      <c r="EW542" s="12"/>
      <c r="EX542" s="12"/>
      <c r="EY542" s="12"/>
      <c r="EZ542" s="12"/>
      <c r="FA542" s="12"/>
      <c r="FB542" s="12"/>
      <c r="FC542" s="12"/>
      <c r="FD542" s="12"/>
      <c r="FE542" s="12"/>
      <c r="FF542" s="12"/>
      <c r="FG542" s="12"/>
      <c r="FH542" s="12"/>
      <c r="FI542" s="12"/>
      <c r="FJ542" s="12"/>
      <c r="FK542" s="12"/>
      <c r="FL542" s="12"/>
      <c r="FM542" s="12"/>
      <c r="FN542" s="12"/>
      <c r="FO542" s="12"/>
      <c r="FP542" s="12"/>
      <c r="FQ542" s="12"/>
      <c r="FR542" s="12"/>
    </row>
    <row r="543" spans="19:174" x14ac:dyDescent="0.3">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c r="EH543" s="12"/>
      <c r="EI543" s="12"/>
      <c r="EJ543" s="12"/>
      <c r="EK543" s="12"/>
      <c r="EL543" s="12"/>
      <c r="EM543" s="12"/>
      <c r="EN543" s="12"/>
      <c r="EO543" s="12"/>
      <c r="EP543" s="12"/>
      <c r="EQ543" s="12"/>
      <c r="ER543" s="12"/>
      <c r="ES543" s="12"/>
      <c r="ET543" s="12"/>
      <c r="EU543" s="12"/>
      <c r="EV543" s="12"/>
      <c r="EW543" s="12"/>
      <c r="EX543" s="12"/>
      <c r="EY543" s="12"/>
      <c r="EZ543" s="12"/>
      <c r="FA543" s="12"/>
      <c r="FB543" s="12"/>
      <c r="FC543" s="12"/>
      <c r="FD543" s="12"/>
      <c r="FE543" s="12"/>
      <c r="FF543" s="12"/>
      <c r="FG543" s="12"/>
      <c r="FH543" s="12"/>
      <c r="FI543" s="12"/>
      <c r="FJ543" s="12"/>
      <c r="FK543" s="12"/>
      <c r="FL543" s="12"/>
      <c r="FM543" s="12"/>
      <c r="FN543" s="12"/>
      <c r="FO543" s="12"/>
      <c r="FP543" s="12"/>
      <c r="FQ543" s="12"/>
      <c r="FR543" s="12"/>
    </row>
    <row r="544" spans="19:174" x14ac:dyDescent="0.3">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12"/>
      <c r="EP544" s="12"/>
      <c r="EQ544" s="12"/>
      <c r="ER544" s="12"/>
      <c r="ES544" s="12"/>
      <c r="ET544" s="12"/>
      <c r="EU544" s="12"/>
      <c r="EV544" s="12"/>
      <c r="EW544" s="12"/>
      <c r="EX544" s="12"/>
      <c r="EY544" s="12"/>
      <c r="EZ544" s="12"/>
      <c r="FA544" s="12"/>
      <c r="FB544" s="12"/>
      <c r="FC544" s="12"/>
      <c r="FD544" s="12"/>
      <c r="FE544" s="12"/>
      <c r="FF544" s="12"/>
      <c r="FG544" s="12"/>
      <c r="FH544" s="12"/>
      <c r="FI544" s="12"/>
      <c r="FJ544" s="12"/>
      <c r="FK544" s="12"/>
      <c r="FL544" s="12"/>
      <c r="FM544" s="12"/>
      <c r="FN544" s="12"/>
      <c r="FO544" s="12"/>
      <c r="FP544" s="12"/>
      <c r="FQ544" s="12"/>
      <c r="FR544" s="12"/>
    </row>
    <row r="545" spans="19:174" x14ac:dyDescent="0.3">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c r="FL545" s="12"/>
      <c r="FM545" s="12"/>
      <c r="FN545" s="12"/>
      <c r="FO545" s="12"/>
      <c r="FP545" s="12"/>
      <c r="FQ545" s="12"/>
      <c r="FR545" s="12"/>
    </row>
    <row r="546" spans="19:174" x14ac:dyDescent="0.3">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c r="EH546" s="12"/>
      <c r="EI546" s="12"/>
      <c r="EJ546" s="12"/>
      <c r="EK546" s="12"/>
      <c r="EL546" s="12"/>
      <c r="EM546" s="12"/>
      <c r="EN546" s="12"/>
      <c r="EO546" s="12"/>
      <c r="EP546" s="12"/>
      <c r="EQ546" s="12"/>
      <c r="ER546" s="12"/>
      <c r="ES546" s="12"/>
      <c r="ET546" s="12"/>
      <c r="EU546" s="12"/>
      <c r="EV546" s="12"/>
      <c r="EW546" s="12"/>
      <c r="EX546" s="12"/>
      <c r="EY546" s="12"/>
      <c r="EZ546" s="12"/>
      <c r="FA546" s="12"/>
      <c r="FB546" s="12"/>
      <c r="FC546" s="12"/>
      <c r="FD546" s="12"/>
      <c r="FE546" s="12"/>
      <c r="FF546" s="12"/>
      <c r="FG546" s="12"/>
      <c r="FH546" s="12"/>
      <c r="FI546" s="12"/>
      <c r="FJ546" s="12"/>
      <c r="FK546" s="12"/>
      <c r="FL546" s="12"/>
      <c r="FM546" s="12"/>
      <c r="FN546" s="12"/>
      <c r="FO546" s="12"/>
      <c r="FP546" s="12"/>
      <c r="FQ546" s="12"/>
      <c r="FR546" s="12"/>
    </row>
    <row r="547" spans="19:174" x14ac:dyDescent="0.3">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c r="EH547" s="12"/>
      <c r="EI547" s="12"/>
      <c r="EJ547" s="12"/>
      <c r="EK547" s="12"/>
      <c r="EL547" s="12"/>
      <c r="EM547" s="12"/>
      <c r="EN547" s="12"/>
      <c r="EO547" s="12"/>
      <c r="EP547" s="12"/>
      <c r="EQ547" s="12"/>
      <c r="ER547" s="12"/>
      <c r="ES547" s="12"/>
      <c r="ET547" s="12"/>
      <c r="EU547" s="12"/>
      <c r="EV547" s="12"/>
      <c r="EW547" s="12"/>
      <c r="EX547" s="12"/>
      <c r="EY547" s="12"/>
      <c r="EZ547" s="12"/>
      <c r="FA547" s="12"/>
      <c r="FB547" s="12"/>
      <c r="FC547" s="12"/>
      <c r="FD547" s="12"/>
      <c r="FE547" s="12"/>
      <c r="FF547" s="12"/>
      <c r="FG547" s="12"/>
      <c r="FH547" s="12"/>
      <c r="FI547" s="12"/>
      <c r="FJ547" s="12"/>
      <c r="FK547" s="12"/>
      <c r="FL547" s="12"/>
      <c r="FM547" s="12"/>
      <c r="FN547" s="12"/>
      <c r="FO547" s="12"/>
      <c r="FP547" s="12"/>
      <c r="FQ547" s="12"/>
      <c r="FR547" s="12"/>
    </row>
    <row r="548" spans="19:174" x14ac:dyDescent="0.3">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c r="EH548" s="12"/>
      <c r="EI548" s="12"/>
      <c r="EJ548" s="12"/>
      <c r="EK548" s="12"/>
      <c r="EL548" s="12"/>
      <c r="EM548" s="12"/>
      <c r="EN548" s="12"/>
      <c r="EO548" s="12"/>
      <c r="EP548" s="12"/>
      <c r="EQ548" s="12"/>
      <c r="ER548" s="12"/>
      <c r="ES548" s="12"/>
      <c r="ET548" s="12"/>
      <c r="EU548" s="12"/>
      <c r="EV548" s="12"/>
      <c r="EW548" s="12"/>
      <c r="EX548" s="12"/>
      <c r="EY548" s="12"/>
      <c r="EZ548" s="12"/>
      <c r="FA548" s="12"/>
      <c r="FB548" s="12"/>
      <c r="FC548" s="12"/>
      <c r="FD548" s="12"/>
      <c r="FE548" s="12"/>
      <c r="FF548" s="12"/>
      <c r="FG548" s="12"/>
      <c r="FH548" s="12"/>
      <c r="FI548" s="12"/>
      <c r="FJ548" s="12"/>
      <c r="FK548" s="12"/>
      <c r="FL548" s="12"/>
      <c r="FM548" s="12"/>
      <c r="FN548" s="12"/>
      <c r="FO548" s="12"/>
      <c r="FP548" s="12"/>
      <c r="FQ548" s="12"/>
      <c r="FR548" s="12"/>
    </row>
    <row r="549" spans="19:174" x14ac:dyDescent="0.3">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c r="EH549" s="12"/>
      <c r="EI549" s="12"/>
      <c r="EJ549" s="12"/>
      <c r="EK549" s="12"/>
      <c r="EL549" s="12"/>
      <c r="EM549" s="12"/>
      <c r="EN549" s="12"/>
      <c r="EO549" s="12"/>
      <c r="EP549" s="12"/>
      <c r="EQ549" s="12"/>
      <c r="ER549" s="12"/>
      <c r="ES549" s="12"/>
      <c r="ET549" s="12"/>
      <c r="EU549" s="12"/>
      <c r="EV549" s="12"/>
      <c r="EW549" s="12"/>
      <c r="EX549" s="12"/>
      <c r="EY549" s="12"/>
      <c r="EZ549" s="12"/>
      <c r="FA549" s="12"/>
      <c r="FB549" s="12"/>
      <c r="FC549" s="12"/>
      <c r="FD549" s="12"/>
      <c r="FE549" s="12"/>
      <c r="FF549" s="12"/>
      <c r="FG549" s="12"/>
      <c r="FH549" s="12"/>
      <c r="FI549" s="12"/>
      <c r="FJ549" s="12"/>
      <c r="FK549" s="12"/>
      <c r="FL549" s="12"/>
      <c r="FM549" s="12"/>
      <c r="FN549" s="12"/>
      <c r="FO549" s="12"/>
      <c r="FP549" s="12"/>
      <c r="FQ549" s="12"/>
      <c r="FR549" s="12"/>
    </row>
    <row r="550" spans="19:174" x14ac:dyDescent="0.3">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2"/>
      <c r="EV550" s="12"/>
      <c r="EW550" s="12"/>
      <c r="EX550" s="12"/>
      <c r="EY550" s="12"/>
      <c r="EZ550" s="12"/>
      <c r="FA550" s="12"/>
      <c r="FB550" s="12"/>
      <c r="FC550" s="12"/>
      <c r="FD550" s="12"/>
      <c r="FE550" s="12"/>
      <c r="FF550" s="12"/>
      <c r="FG550" s="12"/>
      <c r="FH550" s="12"/>
      <c r="FI550" s="12"/>
      <c r="FJ550" s="12"/>
      <c r="FK550" s="12"/>
      <c r="FL550" s="12"/>
      <c r="FM550" s="12"/>
      <c r="FN550" s="12"/>
      <c r="FO550" s="12"/>
      <c r="FP550" s="12"/>
      <c r="FQ550" s="12"/>
      <c r="FR550" s="12"/>
    </row>
    <row r="551" spans="19:174" x14ac:dyDescent="0.3">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12"/>
      <c r="EP551" s="12"/>
      <c r="EQ551" s="12"/>
      <c r="ER551" s="12"/>
      <c r="ES551" s="12"/>
      <c r="ET551" s="12"/>
      <c r="EU551" s="12"/>
      <c r="EV551" s="12"/>
      <c r="EW551" s="12"/>
      <c r="EX551" s="12"/>
      <c r="EY551" s="12"/>
      <c r="EZ551" s="12"/>
      <c r="FA551" s="12"/>
      <c r="FB551" s="12"/>
      <c r="FC551" s="12"/>
      <c r="FD551" s="12"/>
      <c r="FE551" s="12"/>
      <c r="FF551" s="12"/>
      <c r="FG551" s="12"/>
      <c r="FH551" s="12"/>
      <c r="FI551" s="12"/>
      <c r="FJ551" s="12"/>
      <c r="FK551" s="12"/>
      <c r="FL551" s="12"/>
      <c r="FM551" s="12"/>
      <c r="FN551" s="12"/>
      <c r="FO551" s="12"/>
      <c r="FP551" s="12"/>
      <c r="FQ551" s="12"/>
      <c r="FR551" s="12"/>
    </row>
    <row r="552" spans="19:174" x14ac:dyDescent="0.3">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row>
    <row r="553" spans="19:174" x14ac:dyDescent="0.3">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c r="FL553" s="12"/>
      <c r="FM553" s="12"/>
      <c r="FN553" s="12"/>
      <c r="FO553" s="12"/>
      <c r="FP553" s="12"/>
      <c r="FQ553" s="12"/>
      <c r="FR553" s="12"/>
    </row>
    <row r="554" spans="19:174" x14ac:dyDescent="0.3">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12"/>
      <c r="EP554" s="12"/>
      <c r="EQ554" s="12"/>
      <c r="ER554" s="12"/>
      <c r="ES554" s="12"/>
      <c r="ET554" s="12"/>
      <c r="EU554" s="12"/>
      <c r="EV554" s="12"/>
      <c r="EW554" s="12"/>
      <c r="EX554" s="12"/>
      <c r="EY554" s="12"/>
      <c r="EZ554" s="12"/>
      <c r="FA554" s="12"/>
      <c r="FB554" s="12"/>
      <c r="FC554" s="12"/>
      <c r="FD554" s="12"/>
      <c r="FE554" s="12"/>
      <c r="FF554" s="12"/>
      <c r="FG554" s="12"/>
      <c r="FH554" s="12"/>
      <c r="FI554" s="12"/>
      <c r="FJ554" s="12"/>
      <c r="FK554" s="12"/>
      <c r="FL554" s="12"/>
      <c r="FM554" s="12"/>
      <c r="FN554" s="12"/>
      <c r="FO554" s="12"/>
      <c r="FP554" s="12"/>
      <c r="FQ554" s="12"/>
      <c r="FR554" s="12"/>
    </row>
    <row r="555" spans="19:174" x14ac:dyDescent="0.3">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c r="EH555" s="12"/>
      <c r="EI555" s="12"/>
      <c r="EJ555" s="12"/>
      <c r="EK555" s="12"/>
      <c r="EL555" s="12"/>
      <c r="EM555" s="12"/>
      <c r="EN555" s="12"/>
      <c r="EO555" s="12"/>
      <c r="EP555" s="12"/>
      <c r="EQ555" s="12"/>
      <c r="ER555" s="12"/>
      <c r="ES555" s="12"/>
      <c r="ET555" s="12"/>
      <c r="EU555" s="12"/>
      <c r="EV555" s="12"/>
      <c r="EW555" s="12"/>
      <c r="EX555" s="12"/>
      <c r="EY555" s="12"/>
      <c r="EZ555" s="12"/>
      <c r="FA555" s="12"/>
      <c r="FB555" s="12"/>
      <c r="FC555" s="12"/>
      <c r="FD555" s="12"/>
      <c r="FE555" s="12"/>
      <c r="FF555" s="12"/>
      <c r="FG555" s="12"/>
      <c r="FH555" s="12"/>
      <c r="FI555" s="12"/>
      <c r="FJ555" s="12"/>
      <c r="FK555" s="12"/>
      <c r="FL555" s="12"/>
      <c r="FM555" s="12"/>
      <c r="FN555" s="12"/>
      <c r="FO555" s="12"/>
      <c r="FP555" s="12"/>
      <c r="FQ555" s="12"/>
      <c r="FR555" s="12"/>
    </row>
    <row r="556" spans="19:174" x14ac:dyDescent="0.3">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c r="FL556" s="12"/>
      <c r="FM556" s="12"/>
      <c r="FN556" s="12"/>
      <c r="FO556" s="12"/>
      <c r="FP556" s="12"/>
      <c r="FQ556" s="12"/>
      <c r="FR556" s="12"/>
    </row>
    <row r="557" spans="19:174" x14ac:dyDescent="0.3">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row>
    <row r="558" spans="19:174" x14ac:dyDescent="0.3">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row>
    <row r="559" spans="19:174" x14ac:dyDescent="0.3">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12"/>
      <c r="EP559" s="12"/>
      <c r="EQ559" s="12"/>
      <c r="ER559" s="12"/>
      <c r="ES559" s="12"/>
      <c r="ET559" s="12"/>
      <c r="EU559" s="12"/>
      <c r="EV559" s="12"/>
      <c r="EW559" s="12"/>
      <c r="EX559" s="12"/>
      <c r="EY559" s="12"/>
      <c r="EZ559" s="12"/>
      <c r="FA559" s="12"/>
      <c r="FB559" s="12"/>
      <c r="FC559" s="12"/>
      <c r="FD559" s="12"/>
      <c r="FE559" s="12"/>
      <c r="FF559" s="12"/>
      <c r="FG559" s="12"/>
      <c r="FH559" s="12"/>
      <c r="FI559" s="12"/>
      <c r="FJ559" s="12"/>
      <c r="FK559" s="12"/>
      <c r="FL559" s="12"/>
      <c r="FM559" s="12"/>
      <c r="FN559" s="12"/>
      <c r="FO559" s="12"/>
      <c r="FP559" s="12"/>
      <c r="FQ559" s="12"/>
      <c r="FR559" s="12"/>
    </row>
    <row r="560" spans="19:174" x14ac:dyDescent="0.3">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12"/>
      <c r="EP560" s="12"/>
      <c r="EQ560" s="12"/>
      <c r="ER560" s="12"/>
      <c r="ES560" s="12"/>
      <c r="ET560" s="12"/>
      <c r="EU560" s="12"/>
      <c r="EV560" s="12"/>
      <c r="EW560" s="12"/>
      <c r="EX560" s="12"/>
      <c r="EY560" s="12"/>
      <c r="EZ560" s="12"/>
      <c r="FA560" s="12"/>
      <c r="FB560" s="12"/>
      <c r="FC560" s="12"/>
      <c r="FD560" s="12"/>
      <c r="FE560" s="12"/>
      <c r="FF560" s="12"/>
      <c r="FG560" s="12"/>
      <c r="FH560" s="12"/>
      <c r="FI560" s="12"/>
      <c r="FJ560" s="12"/>
      <c r="FK560" s="12"/>
      <c r="FL560" s="12"/>
      <c r="FM560" s="12"/>
      <c r="FN560" s="12"/>
      <c r="FO560" s="12"/>
      <c r="FP560" s="12"/>
      <c r="FQ560" s="12"/>
      <c r="FR560" s="12"/>
    </row>
    <row r="561" spans="19:174" x14ac:dyDescent="0.3">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c r="EH561" s="12"/>
      <c r="EI561" s="12"/>
      <c r="EJ561" s="12"/>
      <c r="EK561" s="12"/>
      <c r="EL561" s="12"/>
      <c r="EM561" s="12"/>
      <c r="EN561" s="12"/>
      <c r="EO561" s="12"/>
      <c r="EP561" s="12"/>
      <c r="EQ561" s="12"/>
      <c r="ER561" s="12"/>
      <c r="ES561" s="12"/>
      <c r="ET561" s="12"/>
      <c r="EU561" s="12"/>
      <c r="EV561" s="12"/>
      <c r="EW561" s="12"/>
      <c r="EX561" s="12"/>
      <c r="EY561" s="12"/>
      <c r="EZ561" s="12"/>
      <c r="FA561" s="12"/>
      <c r="FB561" s="12"/>
      <c r="FC561" s="12"/>
      <c r="FD561" s="12"/>
      <c r="FE561" s="12"/>
      <c r="FF561" s="12"/>
      <c r="FG561" s="12"/>
      <c r="FH561" s="12"/>
      <c r="FI561" s="12"/>
      <c r="FJ561" s="12"/>
      <c r="FK561" s="12"/>
      <c r="FL561" s="12"/>
      <c r="FM561" s="12"/>
      <c r="FN561" s="12"/>
      <c r="FO561" s="12"/>
      <c r="FP561" s="12"/>
      <c r="FQ561" s="12"/>
      <c r="FR561" s="12"/>
    </row>
    <row r="562" spans="19:174" x14ac:dyDescent="0.3">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12"/>
      <c r="EP562" s="12"/>
      <c r="EQ562" s="12"/>
      <c r="ER562" s="12"/>
      <c r="ES562" s="12"/>
      <c r="ET562" s="12"/>
      <c r="EU562" s="12"/>
      <c r="EV562" s="12"/>
      <c r="EW562" s="12"/>
      <c r="EX562" s="12"/>
      <c r="EY562" s="12"/>
      <c r="EZ562" s="12"/>
      <c r="FA562" s="12"/>
      <c r="FB562" s="12"/>
      <c r="FC562" s="12"/>
      <c r="FD562" s="12"/>
      <c r="FE562" s="12"/>
      <c r="FF562" s="12"/>
      <c r="FG562" s="12"/>
      <c r="FH562" s="12"/>
      <c r="FI562" s="12"/>
      <c r="FJ562" s="12"/>
      <c r="FK562" s="12"/>
      <c r="FL562" s="12"/>
      <c r="FM562" s="12"/>
      <c r="FN562" s="12"/>
      <c r="FO562" s="12"/>
      <c r="FP562" s="12"/>
      <c r="FQ562" s="12"/>
      <c r="FR562" s="12"/>
    </row>
    <row r="563" spans="19:174" x14ac:dyDescent="0.3">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c r="EH563" s="12"/>
      <c r="EI563" s="12"/>
      <c r="EJ563" s="12"/>
      <c r="EK563" s="12"/>
      <c r="EL563" s="12"/>
      <c r="EM563" s="12"/>
      <c r="EN563" s="12"/>
      <c r="EO563" s="12"/>
      <c r="EP563" s="12"/>
      <c r="EQ563" s="12"/>
      <c r="ER563" s="12"/>
      <c r="ES563" s="12"/>
      <c r="ET563" s="12"/>
      <c r="EU563" s="12"/>
      <c r="EV563" s="12"/>
      <c r="EW563" s="12"/>
      <c r="EX563" s="12"/>
      <c r="EY563" s="12"/>
      <c r="EZ563" s="12"/>
      <c r="FA563" s="12"/>
      <c r="FB563" s="12"/>
      <c r="FC563" s="12"/>
      <c r="FD563" s="12"/>
      <c r="FE563" s="12"/>
      <c r="FF563" s="12"/>
      <c r="FG563" s="12"/>
      <c r="FH563" s="12"/>
      <c r="FI563" s="12"/>
      <c r="FJ563" s="12"/>
      <c r="FK563" s="12"/>
      <c r="FL563" s="12"/>
      <c r="FM563" s="12"/>
      <c r="FN563" s="12"/>
      <c r="FO563" s="12"/>
      <c r="FP563" s="12"/>
      <c r="FQ563" s="12"/>
      <c r="FR563" s="12"/>
    </row>
    <row r="564" spans="19:174" x14ac:dyDescent="0.3">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c r="EH564" s="12"/>
      <c r="EI564" s="12"/>
      <c r="EJ564" s="12"/>
      <c r="EK564" s="12"/>
      <c r="EL564" s="12"/>
      <c r="EM564" s="12"/>
      <c r="EN564" s="12"/>
      <c r="EO564" s="12"/>
      <c r="EP564" s="12"/>
      <c r="EQ564" s="12"/>
      <c r="ER564" s="12"/>
      <c r="ES564" s="12"/>
      <c r="ET564" s="12"/>
      <c r="EU564" s="12"/>
      <c r="EV564" s="12"/>
      <c r="EW564" s="12"/>
      <c r="EX564" s="12"/>
      <c r="EY564" s="12"/>
      <c r="EZ564" s="12"/>
      <c r="FA564" s="12"/>
      <c r="FB564" s="12"/>
      <c r="FC564" s="12"/>
      <c r="FD564" s="12"/>
      <c r="FE564" s="12"/>
      <c r="FF564" s="12"/>
      <c r="FG564" s="12"/>
      <c r="FH564" s="12"/>
      <c r="FI564" s="12"/>
      <c r="FJ564" s="12"/>
      <c r="FK564" s="12"/>
      <c r="FL564" s="12"/>
      <c r="FM564" s="12"/>
      <c r="FN564" s="12"/>
      <c r="FO564" s="12"/>
      <c r="FP564" s="12"/>
      <c r="FQ564" s="12"/>
      <c r="FR564" s="12"/>
    </row>
    <row r="565" spans="19:174" x14ac:dyDescent="0.3">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c r="DA565" s="12"/>
      <c r="DB565" s="12"/>
      <c r="DC565" s="12"/>
      <c r="DD565" s="12"/>
      <c r="DE565" s="12"/>
      <c r="DF565" s="12"/>
      <c r="DG565" s="12"/>
      <c r="DH565" s="12"/>
      <c r="DI565" s="12"/>
      <c r="DJ565" s="12"/>
      <c r="DK565" s="12"/>
      <c r="DL565" s="12"/>
      <c r="DM565" s="12"/>
      <c r="DN565" s="12"/>
      <c r="DO565" s="12"/>
      <c r="DP565" s="12"/>
      <c r="DQ565" s="12"/>
      <c r="DR565" s="12"/>
      <c r="DS565" s="12"/>
      <c r="DT565" s="12"/>
      <c r="DU565" s="12"/>
      <c r="DV565" s="12"/>
      <c r="DW565" s="12"/>
      <c r="DX565" s="12"/>
      <c r="DY565" s="12"/>
      <c r="DZ565" s="12"/>
      <c r="EA565" s="12"/>
      <c r="EB565" s="12"/>
      <c r="EC565" s="12"/>
      <c r="ED565" s="12"/>
      <c r="EE565" s="12"/>
      <c r="EF565" s="12"/>
      <c r="EG565" s="12"/>
      <c r="EH565" s="12"/>
      <c r="EI565" s="12"/>
      <c r="EJ565" s="12"/>
      <c r="EK565" s="12"/>
      <c r="EL565" s="12"/>
      <c r="EM565" s="12"/>
      <c r="EN565" s="12"/>
      <c r="EO565" s="12"/>
      <c r="EP565" s="12"/>
      <c r="EQ565" s="12"/>
      <c r="ER565" s="12"/>
      <c r="ES565" s="12"/>
      <c r="ET565" s="12"/>
      <c r="EU565" s="12"/>
      <c r="EV565" s="12"/>
      <c r="EW565" s="12"/>
      <c r="EX565" s="12"/>
      <c r="EY565" s="12"/>
      <c r="EZ565" s="12"/>
      <c r="FA565" s="12"/>
      <c r="FB565" s="12"/>
      <c r="FC565" s="12"/>
      <c r="FD565" s="12"/>
      <c r="FE565" s="12"/>
      <c r="FF565" s="12"/>
      <c r="FG565" s="12"/>
      <c r="FH565" s="12"/>
      <c r="FI565" s="12"/>
      <c r="FJ565" s="12"/>
      <c r="FK565" s="12"/>
      <c r="FL565" s="12"/>
      <c r="FM565" s="12"/>
      <c r="FN565" s="12"/>
      <c r="FO565" s="12"/>
      <c r="FP565" s="12"/>
      <c r="FQ565" s="12"/>
      <c r="FR565" s="12"/>
    </row>
    <row r="566" spans="19:174" x14ac:dyDescent="0.3">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c r="EH566" s="12"/>
      <c r="EI566" s="12"/>
      <c r="EJ566" s="12"/>
      <c r="EK566" s="12"/>
      <c r="EL566" s="12"/>
      <c r="EM566" s="12"/>
      <c r="EN566" s="12"/>
      <c r="EO566" s="12"/>
      <c r="EP566" s="12"/>
      <c r="EQ566" s="12"/>
      <c r="ER566" s="12"/>
      <c r="ES566" s="12"/>
      <c r="ET566" s="12"/>
      <c r="EU566" s="12"/>
      <c r="EV566" s="12"/>
      <c r="EW566" s="12"/>
      <c r="EX566" s="12"/>
      <c r="EY566" s="12"/>
      <c r="EZ566" s="12"/>
      <c r="FA566" s="12"/>
      <c r="FB566" s="12"/>
      <c r="FC566" s="12"/>
      <c r="FD566" s="12"/>
      <c r="FE566" s="12"/>
      <c r="FF566" s="12"/>
      <c r="FG566" s="12"/>
      <c r="FH566" s="12"/>
      <c r="FI566" s="12"/>
      <c r="FJ566" s="12"/>
      <c r="FK566" s="12"/>
      <c r="FL566" s="12"/>
      <c r="FM566" s="12"/>
      <c r="FN566" s="12"/>
      <c r="FO566" s="12"/>
      <c r="FP566" s="12"/>
      <c r="FQ566" s="12"/>
      <c r="FR566" s="12"/>
    </row>
    <row r="567" spans="19:174" x14ac:dyDescent="0.3">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c r="DA567" s="12"/>
      <c r="DB567" s="12"/>
      <c r="DC567" s="12"/>
      <c r="DD567" s="12"/>
      <c r="DE567" s="12"/>
      <c r="DF567" s="12"/>
      <c r="DG567" s="12"/>
      <c r="DH567" s="12"/>
      <c r="DI567" s="12"/>
      <c r="DJ567" s="12"/>
      <c r="DK567" s="12"/>
      <c r="DL567" s="12"/>
      <c r="DM567" s="12"/>
      <c r="DN567" s="12"/>
      <c r="DO567" s="12"/>
      <c r="DP567" s="12"/>
      <c r="DQ567" s="12"/>
      <c r="DR567" s="12"/>
      <c r="DS567" s="12"/>
      <c r="DT567" s="12"/>
      <c r="DU567" s="12"/>
      <c r="DV567" s="12"/>
      <c r="DW567" s="12"/>
      <c r="DX567" s="12"/>
      <c r="DY567" s="12"/>
      <c r="DZ567" s="12"/>
      <c r="EA567" s="12"/>
      <c r="EB567" s="12"/>
      <c r="EC567" s="12"/>
      <c r="ED567" s="12"/>
      <c r="EE567" s="12"/>
      <c r="EF567" s="12"/>
      <c r="EG567" s="12"/>
      <c r="EH567" s="12"/>
      <c r="EI567" s="12"/>
      <c r="EJ567" s="12"/>
      <c r="EK567" s="12"/>
      <c r="EL567" s="12"/>
      <c r="EM567" s="12"/>
      <c r="EN567" s="12"/>
      <c r="EO567" s="12"/>
      <c r="EP567" s="12"/>
      <c r="EQ567" s="12"/>
      <c r="ER567" s="12"/>
      <c r="ES567" s="12"/>
      <c r="ET567" s="12"/>
      <c r="EU567" s="12"/>
      <c r="EV567" s="12"/>
      <c r="EW567" s="12"/>
      <c r="EX567" s="12"/>
      <c r="EY567" s="12"/>
      <c r="EZ567" s="12"/>
      <c r="FA567" s="12"/>
      <c r="FB567" s="12"/>
      <c r="FC567" s="12"/>
      <c r="FD567" s="12"/>
      <c r="FE567" s="12"/>
      <c r="FF567" s="12"/>
      <c r="FG567" s="12"/>
      <c r="FH567" s="12"/>
      <c r="FI567" s="12"/>
      <c r="FJ567" s="12"/>
      <c r="FK567" s="12"/>
      <c r="FL567" s="12"/>
      <c r="FM567" s="12"/>
      <c r="FN567" s="12"/>
      <c r="FO567" s="12"/>
      <c r="FP567" s="12"/>
      <c r="FQ567" s="12"/>
      <c r="FR567" s="12"/>
    </row>
    <row r="568" spans="19:174" x14ac:dyDescent="0.3">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c r="FJ568" s="12"/>
      <c r="FK568" s="12"/>
      <c r="FL568" s="12"/>
      <c r="FM568" s="12"/>
      <c r="FN568" s="12"/>
      <c r="FO568" s="12"/>
      <c r="FP568" s="12"/>
      <c r="FQ568" s="12"/>
      <c r="FR568" s="12"/>
    </row>
    <row r="569" spans="19:174" x14ac:dyDescent="0.3">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c r="FJ569" s="12"/>
      <c r="FK569" s="12"/>
      <c r="FL569" s="12"/>
      <c r="FM569" s="12"/>
      <c r="FN569" s="12"/>
      <c r="FO569" s="12"/>
      <c r="FP569" s="12"/>
      <c r="FQ569" s="12"/>
      <c r="FR569" s="12"/>
    </row>
    <row r="570" spans="19:174" x14ac:dyDescent="0.3">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c r="FJ570" s="12"/>
      <c r="FK570" s="12"/>
      <c r="FL570" s="12"/>
      <c r="FM570" s="12"/>
      <c r="FN570" s="12"/>
      <c r="FO570" s="12"/>
      <c r="FP570" s="12"/>
      <c r="FQ570" s="12"/>
      <c r="FR570" s="12"/>
    </row>
    <row r="571" spans="19:174" x14ac:dyDescent="0.3">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c r="FJ571" s="12"/>
      <c r="FK571" s="12"/>
      <c r="FL571" s="12"/>
      <c r="FM571" s="12"/>
      <c r="FN571" s="12"/>
      <c r="FO571" s="12"/>
      <c r="FP571" s="12"/>
      <c r="FQ571" s="12"/>
      <c r="FR571" s="12"/>
    </row>
    <row r="572" spans="19:174" x14ac:dyDescent="0.3">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c r="FJ572" s="12"/>
      <c r="FK572" s="12"/>
      <c r="FL572" s="12"/>
      <c r="FM572" s="12"/>
      <c r="FN572" s="12"/>
      <c r="FO572" s="12"/>
      <c r="FP572" s="12"/>
      <c r="FQ572" s="12"/>
      <c r="FR572" s="12"/>
    </row>
    <row r="573" spans="19:174" x14ac:dyDescent="0.3">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c r="FJ573" s="12"/>
      <c r="FK573" s="12"/>
      <c r="FL573" s="12"/>
      <c r="FM573" s="12"/>
      <c r="FN573" s="12"/>
      <c r="FO573" s="12"/>
      <c r="FP573" s="12"/>
      <c r="FQ573" s="12"/>
      <c r="FR573" s="12"/>
    </row>
    <row r="574" spans="19:174" x14ac:dyDescent="0.3">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row>
    <row r="575" spans="19:174" x14ac:dyDescent="0.3">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c r="FJ575" s="12"/>
      <c r="FK575" s="12"/>
      <c r="FL575" s="12"/>
      <c r="FM575" s="12"/>
      <c r="FN575" s="12"/>
      <c r="FO575" s="12"/>
      <c r="FP575" s="12"/>
      <c r="FQ575" s="12"/>
      <c r="FR575" s="12"/>
    </row>
    <row r="576" spans="19:174" x14ac:dyDescent="0.3">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c r="FJ576" s="12"/>
      <c r="FK576" s="12"/>
      <c r="FL576" s="12"/>
      <c r="FM576" s="12"/>
      <c r="FN576" s="12"/>
      <c r="FO576" s="12"/>
      <c r="FP576" s="12"/>
      <c r="FQ576" s="12"/>
      <c r="FR576" s="12"/>
    </row>
    <row r="577" spans="19:174" x14ac:dyDescent="0.3">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c r="FJ577" s="12"/>
      <c r="FK577" s="12"/>
      <c r="FL577" s="12"/>
      <c r="FM577" s="12"/>
      <c r="FN577" s="12"/>
      <c r="FO577" s="12"/>
      <c r="FP577" s="12"/>
      <c r="FQ577" s="12"/>
      <c r="FR577" s="12"/>
    </row>
    <row r="578" spans="19:174" x14ac:dyDescent="0.3">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c r="FJ578" s="12"/>
      <c r="FK578" s="12"/>
      <c r="FL578" s="12"/>
      <c r="FM578" s="12"/>
      <c r="FN578" s="12"/>
      <c r="FO578" s="12"/>
      <c r="FP578" s="12"/>
      <c r="FQ578" s="12"/>
      <c r="FR578" s="12"/>
    </row>
    <row r="579" spans="19:174" x14ac:dyDescent="0.3">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c r="FL579" s="12"/>
      <c r="FM579" s="12"/>
      <c r="FN579" s="12"/>
      <c r="FO579" s="12"/>
      <c r="FP579" s="12"/>
      <c r="FQ579" s="12"/>
      <c r="FR579" s="12"/>
    </row>
    <row r="580" spans="19:174" x14ac:dyDescent="0.3">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row>
    <row r="581" spans="19:174" x14ac:dyDescent="0.3">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c r="FL581" s="12"/>
      <c r="FM581" s="12"/>
      <c r="FN581" s="12"/>
      <c r="FO581" s="12"/>
      <c r="FP581" s="12"/>
      <c r="FQ581" s="12"/>
      <c r="FR581" s="12"/>
    </row>
    <row r="582" spans="19:174" x14ac:dyDescent="0.3">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c r="FJ582" s="12"/>
      <c r="FK582" s="12"/>
      <c r="FL582" s="12"/>
      <c r="FM582" s="12"/>
      <c r="FN582" s="12"/>
      <c r="FO582" s="12"/>
      <c r="FP582" s="12"/>
      <c r="FQ582" s="12"/>
      <c r="FR582" s="12"/>
    </row>
    <row r="583" spans="19:174" x14ac:dyDescent="0.3">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c r="FL583" s="12"/>
      <c r="FM583" s="12"/>
      <c r="FN583" s="12"/>
      <c r="FO583" s="12"/>
      <c r="FP583" s="12"/>
      <c r="FQ583" s="12"/>
      <c r="FR583" s="12"/>
    </row>
    <row r="584" spans="19:174" x14ac:dyDescent="0.3">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c r="FJ584" s="12"/>
      <c r="FK584" s="12"/>
      <c r="FL584" s="12"/>
      <c r="FM584" s="12"/>
      <c r="FN584" s="12"/>
      <c r="FO584" s="12"/>
      <c r="FP584" s="12"/>
      <c r="FQ584" s="12"/>
      <c r="FR584" s="12"/>
    </row>
    <row r="585" spans="19:174" x14ac:dyDescent="0.3">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c r="FJ585" s="12"/>
      <c r="FK585" s="12"/>
      <c r="FL585" s="12"/>
      <c r="FM585" s="12"/>
      <c r="FN585" s="12"/>
      <c r="FO585" s="12"/>
      <c r="FP585" s="12"/>
      <c r="FQ585" s="12"/>
      <c r="FR585" s="12"/>
    </row>
    <row r="586" spans="19:174" x14ac:dyDescent="0.3">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c r="FL586" s="12"/>
      <c r="FM586" s="12"/>
      <c r="FN586" s="12"/>
      <c r="FO586" s="12"/>
      <c r="FP586" s="12"/>
      <c r="FQ586" s="12"/>
      <c r="FR586" s="12"/>
    </row>
    <row r="587" spans="19:174" x14ac:dyDescent="0.3">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c r="FJ587" s="12"/>
      <c r="FK587" s="12"/>
      <c r="FL587" s="12"/>
      <c r="FM587" s="12"/>
      <c r="FN587" s="12"/>
      <c r="FO587" s="12"/>
      <c r="FP587" s="12"/>
      <c r="FQ587" s="12"/>
      <c r="FR587" s="12"/>
    </row>
    <row r="588" spans="19:174" x14ac:dyDescent="0.3">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c r="FJ588" s="12"/>
      <c r="FK588" s="12"/>
      <c r="FL588" s="12"/>
      <c r="FM588" s="12"/>
      <c r="FN588" s="12"/>
      <c r="FO588" s="12"/>
      <c r="FP588" s="12"/>
      <c r="FQ588" s="12"/>
      <c r="FR588" s="12"/>
    </row>
    <row r="589" spans="19:174" x14ac:dyDescent="0.3">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c r="FJ589" s="12"/>
      <c r="FK589" s="12"/>
      <c r="FL589" s="12"/>
      <c r="FM589" s="12"/>
      <c r="FN589" s="12"/>
      <c r="FO589" s="12"/>
      <c r="FP589" s="12"/>
      <c r="FQ589" s="12"/>
      <c r="FR589" s="12"/>
    </row>
    <row r="590" spans="19:174" x14ac:dyDescent="0.3">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c r="FJ590" s="12"/>
      <c r="FK590" s="12"/>
      <c r="FL590" s="12"/>
      <c r="FM590" s="12"/>
      <c r="FN590" s="12"/>
      <c r="FO590" s="12"/>
      <c r="FP590" s="12"/>
      <c r="FQ590" s="12"/>
      <c r="FR590" s="12"/>
    </row>
    <row r="591" spans="19:174" x14ac:dyDescent="0.3">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c r="FJ591" s="12"/>
      <c r="FK591" s="12"/>
      <c r="FL591" s="12"/>
      <c r="FM591" s="12"/>
      <c r="FN591" s="12"/>
      <c r="FO591" s="12"/>
      <c r="FP591" s="12"/>
      <c r="FQ591" s="12"/>
      <c r="FR591" s="12"/>
    </row>
    <row r="592" spans="19:174" x14ac:dyDescent="0.3">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c r="FF592" s="12"/>
      <c r="FG592" s="12"/>
      <c r="FH592" s="12"/>
      <c r="FI592" s="12"/>
      <c r="FJ592" s="12"/>
      <c r="FK592" s="12"/>
      <c r="FL592" s="12"/>
      <c r="FM592" s="12"/>
      <c r="FN592" s="12"/>
      <c r="FO592" s="12"/>
      <c r="FP592" s="12"/>
      <c r="FQ592" s="12"/>
      <c r="FR592" s="12"/>
    </row>
    <row r="593" spans="19:174" x14ac:dyDescent="0.3">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c r="FJ593" s="12"/>
      <c r="FK593" s="12"/>
      <c r="FL593" s="12"/>
      <c r="FM593" s="12"/>
      <c r="FN593" s="12"/>
      <c r="FO593" s="12"/>
      <c r="FP593" s="12"/>
      <c r="FQ593" s="12"/>
      <c r="FR593" s="12"/>
    </row>
    <row r="594" spans="19:174" x14ac:dyDescent="0.3">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12"/>
      <c r="EP594" s="12"/>
      <c r="EQ594" s="12"/>
      <c r="ER594" s="12"/>
      <c r="ES594" s="12"/>
      <c r="ET594" s="12"/>
      <c r="EU594" s="12"/>
      <c r="EV594" s="12"/>
      <c r="EW594" s="12"/>
      <c r="EX594" s="12"/>
      <c r="EY594" s="12"/>
      <c r="EZ594" s="12"/>
      <c r="FA594" s="12"/>
      <c r="FB594" s="12"/>
      <c r="FC594" s="12"/>
      <c r="FD594" s="12"/>
      <c r="FE594" s="12"/>
      <c r="FF594" s="12"/>
      <c r="FG594" s="12"/>
      <c r="FH594" s="12"/>
      <c r="FI594" s="12"/>
      <c r="FJ594" s="12"/>
      <c r="FK594" s="12"/>
      <c r="FL594" s="12"/>
      <c r="FM594" s="12"/>
      <c r="FN594" s="12"/>
      <c r="FO594" s="12"/>
      <c r="FP594" s="12"/>
      <c r="FQ594" s="12"/>
      <c r="FR594" s="12"/>
    </row>
    <row r="595" spans="19:174" x14ac:dyDescent="0.3">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c r="EH595" s="12"/>
      <c r="EI595" s="12"/>
      <c r="EJ595" s="12"/>
      <c r="EK595" s="12"/>
      <c r="EL595" s="12"/>
      <c r="EM595" s="12"/>
      <c r="EN595" s="12"/>
      <c r="EO595" s="12"/>
      <c r="EP595" s="12"/>
      <c r="EQ595" s="12"/>
      <c r="ER595" s="12"/>
      <c r="ES595" s="12"/>
      <c r="ET595" s="12"/>
      <c r="EU595" s="12"/>
      <c r="EV595" s="12"/>
      <c r="EW595" s="12"/>
      <c r="EX595" s="12"/>
      <c r="EY595" s="12"/>
      <c r="EZ595" s="12"/>
      <c r="FA595" s="12"/>
      <c r="FB595" s="12"/>
      <c r="FC595" s="12"/>
      <c r="FD595" s="12"/>
      <c r="FE595" s="12"/>
      <c r="FF595" s="12"/>
      <c r="FG595" s="12"/>
      <c r="FH595" s="12"/>
      <c r="FI595" s="12"/>
      <c r="FJ595" s="12"/>
      <c r="FK595" s="12"/>
      <c r="FL595" s="12"/>
      <c r="FM595" s="12"/>
      <c r="FN595" s="12"/>
      <c r="FO595" s="12"/>
      <c r="FP595" s="12"/>
      <c r="FQ595" s="12"/>
      <c r="FR595" s="12"/>
    </row>
    <row r="596" spans="19:174" x14ac:dyDescent="0.3">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c r="EH596" s="12"/>
      <c r="EI596" s="12"/>
      <c r="EJ596" s="12"/>
      <c r="EK596" s="12"/>
      <c r="EL596" s="12"/>
      <c r="EM596" s="12"/>
      <c r="EN596" s="12"/>
      <c r="EO596" s="12"/>
      <c r="EP596" s="12"/>
      <c r="EQ596" s="12"/>
      <c r="ER596" s="12"/>
      <c r="ES596" s="12"/>
      <c r="ET596" s="12"/>
      <c r="EU596" s="12"/>
      <c r="EV596" s="12"/>
      <c r="EW596" s="12"/>
      <c r="EX596" s="12"/>
      <c r="EY596" s="12"/>
      <c r="EZ596" s="12"/>
      <c r="FA596" s="12"/>
      <c r="FB596" s="12"/>
      <c r="FC596" s="12"/>
      <c r="FD596" s="12"/>
      <c r="FE596" s="12"/>
      <c r="FF596" s="12"/>
      <c r="FG596" s="12"/>
      <c r="FH596" s="12"/>
      <c r="FI596" s="12"/>
      <c r="FJ596" s="12"/>
      <c r="FK596" s="12"/>
      <c r="FL596" s="12"/>
      <c r="FM596" s="12"/>
      <c r="FN596" s="12"/>
      <c r="FO596" s="12"/>
      <c r="FP596" s="12"/>
      <c r="FQ596" s="12"/>
      <c r="FR596" s="12"/>
    </row>
    <row r="597" spans="19:174" x14ac:dyDescent="0.3">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c r="DO597" s="12"/>
      <c r="DP597" s="12"/>
      <c r="DQ597" s="12"/>
      <c r="DR597" s="12"/>
      <c r="DS597" s="12"/>
      <c r="DT597" s="12"/>
      <c r="DU597" s="12"/>
      <c r="DV597" s="12"/>
      <c r="DW597" s="12"/>
      <c r="DX597" s="12"/>
      <c r="DY597" s="12"/>
      <c r="DZ597" s="12"/>
      <c r="EA597" s="12"/>
      <c r="EB597" s="12"/>
      <c r="EC597" s="12"/>
      <c r="ED597" s="12"/>
      <c r="EE597" s="12"/>
      <c r="EF597" s="12"/>
      <c r="EG597" s="12"/>
      <c r="EH597" s="12"/>
      <c r="EI597" s="12"/>
      <c r="EJ597" s="12"/>
      <c r="EK597" s="12"/>
      <c r="EL597" s="12"/>
      <c r="EM597" s="12"/>
      <c r="EN597" s="12"/>
      <c r="EO597" s="12"/>
      <c r="EP597" s="12"/>
      <c r="EQ597" s="12"/>
      <c r="ER597" s="12"/>
      <c r="ES597" s="12"/>
      <c r="ET597" s="12"/>
      <c r="EU597" s="12"/>
      <c r="EV597" s="12"/>
      <c r="EW597" s="12"/>
      <c r="EX597" s="12"/>
      <c r="EY597" s="12"/>
      <c r="EZ597" s="12"/>
      <c r="FA597" s="12"/>
      <c r="FB597" s="12"/>
      <c r="FC597" s="12"/>
      <c r="FD597" s="12"/>
      <c r="FE597" s="12"/>
      <c r="FF597" s="12"/>
      <c r="FG597" s="12"/>
      <c r="FH597" s="12"/>
      <c r="FI597" s="12"/>
      <c r="FJ597" s="12"/>
      <c r="FK597" s="12"/>
      <c r="FL597" s="12"/>
      <c r="FM597" s="12"/>
      <c r="FN597" s="12"/>
      <c r="FO597" s="12"/>
      <c r="FP597" s="12"/>
      <c r="FQ597" s="12"/>
      <c r="FR597" s="12"/>
    </row>
    <row r="598" spans="19:174" x14ac:dyDescent="0.3">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2"/>
      <c r="EV598" s="12"/>
      <c r="EW598" s="12"/>
      <c r="EX598" s="12"/>
      <c r="EY598" s="12"/>
      <c r="EZ598" s="12"/>
      <c r="FA598" s="12"/>
      <c r="FB598" s="12"/>
      <c r="FC598" s="12"/>
      <c r="FD598" s="12"/>
      <c r="FE598" s="12"/>
      <c r="FF598" s="12"/>
      <c r="FG598" s="12"/>
      <c r="FH598" s="12"/>
      <c r="FI598" s="12"/>
      <c r="FJ598" s="12"/>
      <c r="FK598" s="12"/>
      <c r="FL598" s="12"/>
      <c r="FM598" s="12"/>
      <c r="FN598" s="12"/>
      <c r="FO598" s="12"/>
      <c r="FP598" s="12"/>
      <c r="FQ598" s="12"/>
      <c r="FR598" s="12"/>
    </row>
    <row r="599" spans="19:174" x14ac:dyDescent="0.3">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EZ599" s="12"/>
      <c r="FA599" s="12"/>
      <c r="FB599" s="12"/>
      <c r="FC599" s="12"/>
      <c r="FD599" s="12"/>
      <c r="FE599" s="12"/>
      <c r="FF599" s="12"/>
      <c r="FG599" s="12"/>
      <c r="FH599" s="12"/>
      <c r="FI599" s="12"/>
      <c r="FJ599" s="12"/>
      <c r="FK599" s="12"/>
      <c r="FL599" s="12"/>
      <c r="FM599" s="12"/>
      <c r="FN599" s="12"/>
      <c r="FO599" s="12"/>
      <c r="FP599" s="12"/>
      <c r="FQ599" s="12"/>
      <c r="FR599" s="12"/>
    </row>
    <row r="600" spans="19:174" x14ac:dyDescent="0.3">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12"/>
      <c r="EP600" s="12"/>
      <c r="EQ600" s="12"/>
      <c r="ER600" s="12"/>
      <c r="ES600" s="12"/>
      <c r="ET600" s="12"/>
      <c r="EU600" s="12"/>
      <c r="EV600" s="12"/>
      <c r="EW600" s="12"/>
      <c r="EX600" s="12"/>
      <c r="EY600" s="12"/>
      <c r="EZ600" s="12"/>
      <c r="FA600" s="12"/>
      <c r="FB600" s="12"/>
      <c r="FC600" s="12"/>
      <c r="FD600" s="12"/>
      <c r="FE600" s="12"/>
      <c r="FF600" s="12"/>
      <c r="FG600" s="12"/>
      <c r="FH600" s="12"/>
      <c r="FI600" s="12"/>
      <c r="FJ600" s="12"/>
      <c r="FK600" s="12"/>
      <c r="FL600" s="12"/>
      <c r="FM600" s="12"/>
      <c r="FN600" s="12"/>
      <c r="FO600" s="12"/>
      <c r="FP600" s="12"/>
      <c r="FQ600" s="12"/>
      <c r="FR600" s="12"/>
    </row>
    <row r="601" spans="19:174" x14ac:dyDescent="0.3">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c r="EH601" s="12"/>
      <c r="EI601" s="12"/>
      <c r="EJ601" s="12"/>
      <c r="EK601" s="12"/>
      <c r="EL601" s="12"/>
      <c r="EM601" s="12"/>
      <c r="EN601" s="12"/>
      <c r="EO601" s="12"/>
      <c r="EP601" s="12"/>
      <c r="EQ601" s="12"/>
      <c r="ER601" s="12"/>
      <c r="ES601" s="12"/>
      <c r="ET601" s="12"/>
      <c r="EU601" s="12"/>
      <c r="EV601" s="12"/>
      <c r="EW601" s="12"/>
      <c r="EX601" s="12"/>
      <c r="EY601" s="12"/>
      <c r="EZ601" s="12"/>
      <c r="FA601" s="12"/>
      <c r="FB601" s="12"/>
      <c r="FC601" s="12"/>
      <c r="FD601" s="12"/>
      <c r="FE601" s="12"/>
      <c r="FF601" s="12"/>
      <c r="FG601" s="12"/>
      <c r="FH601" s="12"/>
      <c r="FI601" s="12"/>
      <c r="FJ601" s="12"/>
      <c r="FK601" s="12"/>
      <c r="FL601" s="12"/>
      <c r="FM601" s="12"/>
      <c r="FN601" s="12"/>
      <c r="FO601" s="12"/>
      <c r="FP601" s="12"/>
      <c r="FQ601" s="12"/>
      <c r="FR601" s="12"/>
    </row>
    <row r="602" spans="19:174" x14ac:dyDescent="0.3">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c r="DA602" s="12"/>
      <c r="DB602" s="12"/>
      <c r="DC602" s="12"/>
      <c r="DD602" s="12"/>
      <c r="DE602" s="12"/>
      <c r="DF602" s="12"/>
      <c r="DG602" s="12"/>
      <c r="DH602" s="12"/>
      <c r="DI602" s="12"/>
      <c r="DJ602" s="12"/>
      <c r="DK602" s="12"/>
      <c r="DL602" s="12"/>
      <c r="DM602" s="12"/>
      <c r="DN602" s="12"/>
      <c r="DO602" s="12"/>
      <c r="DP602" s="12"/>
      <c r="DQ602" s="12"/>
      <c r="DR602" s="12"/>
      <c r="DS602" s="12"/>
      <c r="DT602" s="12"/>
      <c r="DU602" s="12"/>
      <c r="DV602" s="12"/>
      <c r="DW602" s="12"/>
      <c r="DX602" s="12"/>
      <c r="DY602" s="12"/>
      <c r="DZ602" s="12"/>
      <c r="EA602" s="12"/>
      <c r="EB602" s="12"/>
      <c r="EC602" s="12"/>
      <c r="ED602" s="12"/>
      <c r="EE602" s="12"/>
      <c r="EF602" s="12"/>
      <c r="EG602" s="12"/>
      <c r="EH602" s="12"/>
      <c r="EI602" s="12"/>
      <c r="EJ602" s="12"/>
      <c r="EK602" s="12"/>
      <c r="EL602" s="12"/>
      <c r="EM602" s="12"/>
      <c r="EN602" s="12"/>
      <c r="EO602" s="12"/>
      <c r="EP602" s="12"/>
      <c r="EQ602" s="12"/>
      <c r="ER602" s="12"/>
      <c r="ES602" s="12"/>
      <c r="ET602" s="12"/>
      <c r="EU602" s="12"/>
      <c r="EV602" s="12"/>
      <c r="EW602" s="12"/>
      <c r="EX602" s="12"/>
      <c r="EY602" s="12"/>
      <c r="EZ602" s="12"/>
      <c r="FA602" s="12"/>
      <c r="FB602" s="12"/>
      <c r="FC602" s="12"/>
      <c r="FD602" s="12"/>
      <c r="FE602" s="12"/>
      <c r="FF602" s="12"/>
      <c r="FG602" s="12"/>
      <c r="FH602" s="12"/>
      <c r="FI602" s="12"/>
      <c r="FJ602" s="12"/>
      <c r="FK602" s="12"/>
      <c r="FL602" s="12"/>
      <c r="FM602" s="12"/>
      <c r="FN602" s="12"/>
      <c r="FO602" s="12"/>
      <c r="FP602" s="12"/>
      <c r="FQ602" s="12"/>
      <c r="FR602" s="12"/>
    </row>
    <row r="603" spans="19:174" x14ac:dyDescent="0.3">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c r="EH603" s="12"/>
      <c r="EI603" s="12"/>
      <c r="EJ603" s="12"/>
      <c r="EK603" s="12"/>
      <c r="EL603" s="12"/>
      <c r="EM603" s="12"/>
      <c r="EN603" s="12"/>
      <c r="EO603" s="12"/>
      <c r="EP603" s="12"/>
      <c r="EQ603" s="12"/>
      <c r="ER603" s="12"/>
      <c r="ES603" s="12"/>
      <c r="ET603" s="12"/>
      <c r="EU603" s="12"/>
      <c r="EV603" s="12"/>
      <c r="EW603" s="12"/>
      <c r="EX603" s="12"/>
      <c r="EY603" s="12"/>
      <c r="EZ603" s="12"/>
      <c r="FA603" s="12"/>
      <c r="FB603" s="12"/>
      <c r="FC603" s="12"/>
      <c r="FD603" s="12"/>
      <c r="FE603" s="12"/>
      <c r="FF603" s="12"/>
      <c r="FG603" s="12"/>
      <c r="FH603" s="12"/>
      <c r="FI603" s="12"/>
      <c r="FJ603" s="12"/>
      <c r="FK603" s="12"/>
      <c r="FL603" s="12"/>
      <c r="FM603" s="12"/>
      <c r="FN603" s="12"/>
      <c r="FO603" s="12"/>
      <c r="FP603" s="12"/>
      <c r="FQ603" s="12"/>
      <c r="FR603" s="12"/>
    </row>
    <row r="604" spans="19:174" x14ac:dyDescent="0.3">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12"/>
      <c r="EP604" s="12"/>
      <c r="EQ604" s="12"/>
      <c r="ER604" s="12"/>
      <c r="ES604" s="12"/>
      <c r="ET604" s="12"/>
      <c r="EU604" s="12"/>
      <c r="EV604" s="12"/>
      <c r="EW604" s="12"/>
      <c r="EX604" s="12"/>
      <c r="EY604" s="12"/>
      <c r="EZ604" s="12"/>
      <c r="FA604" s="12"/>
      <c r="FB604" s="12"/>
      <c r="FC604" s="12"/>
      <c r="FD604" s="12"/>
      <c r="FE604" s="12"/>
      <c r="FF604" s="12"/>
      <c r="FG604" s="12"/>
      <c r="FH604" s="12"/>
      <c r="FI604" s="12"/>
      <c r="FJ604" s="12"/>
      <c r="FK604" s="12"/>
      <c r="FL604" s="12"/>
      <c r="FM604" s="12"/>
      <c r="FN604" s="12"/>
      <c r="FO604" s="12"/>
      <c r="FP604" s="12"/>
      <c r="FQ604" s="12"/>
      <c r="FR604" s="12"/>
    </row>
    <row r="605" spans="19:174" x14ac:dyDescent="0.3">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12"/>
      <c r="EP605" s="12"/>
      <c r="EQ605" s="12"/>
      <c r="ER605" s="12"/>
      <c r="ES605" s="12"/>
      <c r="ET605" s="12"/>
      <c r="EU605" s="12"/>
      <c r="EV605" s="12"/>
      <c r="EW605" s="12"/>
      <c r="EX605" s="12"/>
      <c r="EY605" s="12"/>
      <c r="EZ605" s="12"/>
      <c r="FA605" s="12"/>
      <c r="FB605" s="12"/>
      <c r="FC605" s="12"/>
      <c r="FD605" s="12"/>
      <c r="FE605" s="12"/>
      <c r="FF605" s="12"/>
      <c r="FG605" s="12"/>
      <c r="FH605" s="12"/>
      <c r="FI605" s="12"/>
      <c r="FJ605" s="12"/>
      <c r="FK605" s="12"/>
      <c r="FL605" s="12"/>
      <c r="FM605" s="12"/>
      <c r="FN605" s="12"/>
      <c r="FO605" s="12"/>
      <c r="FP605" s="12"/>
      <c r="FQ605" s="12"/>
      <c r="FR605" s="12"/>
    </row>
    <row r="606" spans="19:174" x14ac:dyDescent="0.3">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12"/>
      <c r="EP606" s="12"/>
      <c r="EQ606" s="12"/>
      <c r="ER606" s="12"/>
      <c r="ES606" s="12"/>
      <c r="ET606" s="12"/>
      <c r="EU606" s="12"/>
      <c r="EV606" s="12"/>
      <c r="EW606" s="12"/>
      <c r="EX606" s="12"/>
      <c r="EY606" s="12"/>
      <c r="EZ606" s="12"/>
      <c r="FA606" s="12"/>
      <c r="FB606" s="12"/>
      <c r="FC606" s="12"/>
      <c r="FD606" s="12"/>
      <c r="FE606" s="12"/>
      <c r="FF606" s="12"/>
      <c r="FG606" s="12"/>
      <c r="FH606" s="12"/>
      <c r="FI606" s="12"/>
      <c r="FJ606" s="12"/>
      <c r="FK606" s="12"/>
      <c r="FL606" s="12"/>
      <c r="FM606" s="12"/>
      <c r="FN606" s="12"/>
      <c r="FO606" s="12"/>
      <c r="FP606" s="12"/>
      <c r="FQ606" s="12"/>
      <c r="FR606" s="12"/>
    </row>
    <row r="607" spans="19:174" x14ac:dyDescent="0.3">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c r="EH607" s="12"/>
      <c r="EI607" s="12"/>
      <c r="EJ607" s="12"/>
      <c r="EK607" s="12"/>
      <c r="EL607" s="12"/>
      <c r="EM607" s="12"/>
      <c r="EN607" s="12"/>
      <c r="EO607" s="12"/>
      <c r="EP607" s="12"/>
      <c r="EQ607" s="12"/>
      <c r="ER607" s="12"/>
      <c r="ES607" s="12"/>
      <c r="ET607" s="12"/>
      <c r="EU607" s="12"/>
      <c r="EV607" s="12"/>
      <c r="EW607" s="12"/>
      <c r="EX607" s="12"/>
      <c r="EY607" s="12"/>
      <c r="EZ607" s="12"/>
      <c r="FA607" s="12"/>
      <c r="FB607" s="12"/>
      <c r="FC607" s="12"/>
      <c r="FD607" s="12"/>
      <c r="FE607" s="12"/>
      <c r="FF607" s="12"/>
      <c r="FG607" s="12"/>
      <c r="FH607" s="12"/>
      <c r="FI607" s="12"/>
      <c r="FJ607" s="12"/>
      <c r="FK607" s="12"/>
      <c r="FL607" s="12"/>
      <c r="FM607" s="12"/>
      <c r="FN607" s="12"/>
      <c r="FO607" s="12"/>
      <c r="FP607" s="12"/>
      <c r="FQ607" s="12"/>
      <c r="FR607" s="12"/>
    </row>
    <row r="608" spans="19:174" x14ac:dyDescent="0.3">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12"/>
      <c r="EP608" s="12"/>
      <c r="EQ608" s="12"/>
      <c r="ER608" s="12"/>
      <c r="ES608" s="12"/>
      <c r="ET608" s="12"/>
      <c r="EU608" s="12"/>
      <c r="EV608" s="12"/>
      <c r="EW608" s="12"/>
      <c r="EX608" s="12"/>
      <c r="EY608" s="12"/>
      <c r="EZ608" s="12"/>
      <c r="FA608" s="12"/>
      <c r="FB608" s="12"/>
      <c r="FC608" s="12"/>
      <c r="FD608" s="12"/>
      <c r="FE608" s="12"/>
      <c r="FF608" s="12"/>
      <c r="FG608" s="12"/>
      <c r="FH608" s="12"/>
      <c r="FI608" s="12"/>
      <c r="FJ608" s="12"/>
      <c r="FK608" s="12"/>
      <c r="FL608" s="12"/>
      <c r="FM608" s="12"/>
      <c r="FN608" s="12"/>
      <c r="FO608" s="12"/>
      <c r="FP608" s="12"/>
      <c r="FQ608" s="12"/>
      <c r="FR608" s="12"/>
    </row>
    <row r="609" spans="19:174" x14ac:dyDescent="0.3">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12"/>
      <c r="EP609" s="12"/>
      <c r="EQ609" s="12"/>
      <c r="ER609" s="12"/>
      <c r="ES609" s="12"/>
      <c r="ET609" s="12"/>
      <c r="EU609" s="12"/>
      <c r="EV609" s="12"/>
      <c r="EW609" s="12"/>
      <c r="EX609" s="12"/>
      <c r="EY609" s="12"/>
      <c r="EZ609" s="12"/>
      <c r="FA609" s="12"/>
      <c r="FB609" s="12"/>
      <c r="FC609" s="12"/>
      <c r="FD609" s="12"/>
      <c r="FE609" s="12"/>
      <c r="FF609" s="12"/>
      <c r="FG609" s="12"/>
      <c r="FH609" s="12"/>
      <c r="FI609" s="12"/>
      <c r="FJ609" s="12"/>
      <c r="FK609" s="12"/>
      <c r="FL609" s="12"/>
      <c r="FM609" s="12"/>
      <c r="FN609" s="12"/>
      <c r="FO609" s="12"/>
      <c r="FP609" s="12"/>
      <c r="FQ609" s="12"/>
      <c r="FR609" s="12"/>
    </row>
    <row r="610" spans="19:174" x14ac:dyDescent="0.3">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12"/>
      <c r="EP610" s="12"/>
      <c r="EQ610" s="12"/>
      <c r="ER610" s="12"/>
      <c r="ES610" s="12"/>
      <c r="ET610" s="12"/>
      <c r="EU610" s="12"/>
      <c r="EV610" s="12"/>
      <c r="EW610" s="12"/>
      <c r="EX610" s="12"/>
      <c r="EY610" s="12"/>
      <c r="EZ610" s="12"/>
      <c r="FA610" s="12"/>
      <c r="FB610" s="12"/>
      <c r="FC610" s="12"/>
      <c r="FD610" s="12"/>
      <c r="FE610" s="12"/>
      <c r="FF610" s="12"/>
      <c r="FG610" s="12"/>
      <c r="FH610" s="12"/>
      <c r="FI610" s="12"/>
      <c r="FJ610" s="12"/>
      <c r="FK610" s="12"/>
      <c r="FL610" s="12"/>
      <c r="FM610" s="12"/>
      <c r="FN610" s="12"/>
      <c r="FO610" s="12"/>
      <c r="FP610" s="12"/>
      <c r="FQ610" s="12"/>
      <c r="FR610" s="12"/>
    </row>
    <row r="611" spans="19:174" x14ac:dyDescent="0.3">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12"/>
      <c r="EP611" s="12"/>
      <c r="EQ611" s="12"/>
      <c r="ER611" s="12"/>
      <c r="ES611" s="12"/>
      <c r="ET611" s="12"/>
      <c r="EU611" s="12"/>
      <c r="EV611" s="12"/>
      <c r="EW611" s="12"/>
      <c r="EX611" s="12"/>
      <c r="EY611" s="12"/>
      <c r="EZ611" s="12"/>
      <c r="FA611" s="12"/>
      <c r="FB611" s="12"/>
      <c r="FC611" s="12"/>
      <c r="FD611" s="12"/>
      <c r="FE611" s="12"/>
      <c r="FF611" s="12"/>
      <c r="FG611" s="12"/>
      <c r="FH611" s="12"/>
      <c r="FI611" s="12"/>
      <c r="FJ611" s="12"/>
      <c r="FK611" s="12"/>
      <c r="FL611" s="12"/>
      <c r="FM611" s="12"/>
      <c r="FN611" s="12"/>
      <c r="FO611" s="12"/>
      <c r="FP611" s="12"/>
      <c r="FQ611" s="12"/>
      <c r="FR611" s="12"/>
    </row>
    <row r="612" spans="19:174" x14ac:dyDescent="0.3">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c r="EH612" s="12"/>
      <c r="EI612" s="12"/>
      <c r="EJ612" s="12"/>
      <c r="EK612" s="12"/>
      <c r="EL612" s="12"/>
      <c r="EM612" s="12"/>
      <c r="EN612" s="12"/>
      <c r="EO612" s="12"/>
      <c r="EP612" s="12"/>
      <c r="EQ612" s="12"/>
      <c r="ER612" s="12"/>
      <c r="ES612" s="12"/>
      <c r="ET612" s="12"/>
      <c r="EU612" s="12"/>
      <c r="EV612" s="12"/>
      <c r="EW612" s="12"/>
      <c r="EX612" s="12"/>
      <c r="EY612" s="12"/>
      <c r="EZ612" s="12"/>
      <c r="FA612" s="12"/>
      <c r="FB612" s="12"/>
      <c r="FC612" s="12"/>
      <c r="FD612" s="12"/>
      <c r="FE612" s="12"/>
      <c r="FF612" s="12"/>
      <c r="FG612" s="12"/>
      <c r="FH612" s="12"/>
      <c r="FI612" s="12"/>
      <c r="FJ612" s="12"/>
      <c r="FK612" s="12"/>
      <c r="FL612" s="12"/>
      <c r="FM612" s="12"/>
      <c r="FN612" s="12"/>
      <c r="FO612" s="12"/>
      <c r="FP612" s="12"/>
      <c r="FQ612" s="12"/>
      <c r="FR612" s="12"/>
    </row>
    <row r="613" spans="19:174" x14ac:dyDescent="0.3">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c r="EH613" s="12"/>
      <c r="EI613" s="12"/>
      <c r="EJ613" s="12"/>
      <c r="EK613" s="12"/>
      <c r="EL613" s="12"/>
      <c r="EM613" s="12"/>
      <c r="EN613" s="12"/>
      <c r="EO613" s="12"/>
      <c r="EP613" s="12"/>
      <c r="EQ613" s="12"/>
      <c r="ER613" s="12"/>
      <c r="ES613" s="12"/>
      <c r="ET613" s="12"/>
      <c r="EU613" s="12"/>
      <c r="EV613" s="12"/>
      <c r="EW613" s="12"/>
      <c r="EX613" s="12"/>
      <c r="EY613" s="12"/>
      <c r="EZ613" s="12"/>
      <c r="FA613" s="12"/>
      <c r="FB613" s="12"/>
      <c r="FC613" s="12"/>
      <c r="FD613" s="12"/>
      <c r="FE613" s="12"/>
      <c r="FF613" s="12"/>
      <c r="FG613" s="12"/>
      <c r="FH613" s="12"/>
      <c r="FI613" s="12"/>
      <c r="FJ613" s="12"/>
      <c r="FK613" s="12"/>
      <c r="FL613" s="12"/>
      <c r="FM613" s="12"/>
      <c r="FN613" s="12"/>
      <c r="FO613" s="12"/>
      <c r="FP613" s="12"/>
      <c r="FQ613" s="12"/>
      <c r="FR613" s="12"/>
    </row>
    <row r="614" spans="19:174" x14ac:dyDescent="0.3">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12"/>
      <c r="EP614" s="12"/>
      <c r="EQ614" s="12"/>
      <c r="ER614" s="12"/>
      <c r="ES614" s="12"/>
      <c r="ET614" s="12"/>
      <c r="EU614" s="12"/>
      <c r="EV614" s="12"/>
      <c r="EW614" s="12"/>
      <c r="EX614" s="12"/>
      <c r="EY614" s="12"/>
      <c r="EZ614" s="12"/>
      <c r="FA614" s="12"/>
      <c r="FB614" s="12"/>
      <c r="FC614" s="12"/>
      <c r="FD614" s="12"/>
      <c r="FE614" s="12"/>
      <c r="FF614" s="12"/>
      <c r="FG614" s="12"/>
      <c r="FH614" s="12"/>
      <c r="FI614" s="12"/>
      <c r="FJ614" s="12"/>
      <c r="FK614" s="12"/>
      <c r="FL614" s="12"/>
      <c r="FM614" s="12"/>
      <c r="FN614" s="12"/>
      <c r="FO614" s="12"/>
      <c r="FP614" s="12"/>
      <c r="FQ614" s="12"/>
      <c r="FR614" s="12"/>
    </row>
    <row r="615" spans="19:174" x14ac:dyDescent="0.3">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c r="EH615" s="12"/>
      <c r="EI615" s="12"/>
      <c r="EJ615" s="12"/>
      <c r="EK615" s="12"/>
      <c r="EL615" s="12"/>
      <c r="EM615" s="12"/>
      <c r="EN615" s="12"/>
      <c r="EO615" s="12"/>
      <c r="EP615" s="12"/>
      <c r="EQ615" s="12"/>
      <c r="ER615" s="12"/>
      <c r="ES615" s="12"/>
      <c r="ET615" s="12"/>
      <c r="EU615" s="12"/>
      <c r="EV615" s="12"/>
      <c r="EW615" s="12"/>
      <c r="EX615" s="12"/>
      <c r="EY615" s="12"/>
      <c r="EZ615" s="12"/>
      <c r="FA615" s="12"/>
      <c r="FB615" s="12"/>
      <c r="FC615" s="12"/>
      <c r="FD615" s="12"/>
      <c r="FE615" s="12"/>
      <c r="FF615" s="12"/>
      <c r="FG615" s="12"/>
      <c r="FH615" s="12"/>
      <c r="FI615" s="12"/>
      <c r="FJ615" s="12"/>
      <c r="FK615" s="12"/>
      <c r="FL615" s="12"/>
      <c r="FM615" s="12"/>
      <c r="FN615" s="12"/>
      <c r="FO615" s="12"/>
      <c r="FP615" s="12"/>
      <c r="FQ615" s="12"/>
      <c r="FR615" s="12"/>
    </row>
    <row r="616" spans="19:174" x14ac:dyDescent="0.3">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12"/>
      <c r="EP616" s="12"/>
      <c r="EQ616" s="12"/>
      <c r="ER616" s="12"/>
      <c r="ES616" s="12"/>
      <c r="ET616" s="12"/>
      <c r="EU616" s="12"/>
      <c r="EV616" s="12"/>
      <c r="EW616" s="12"/>
      <c r="EX616" s="12"/>
      <c r="EY616" s="12"/>
      <c r="EZ616" s="12"/>
      <c r="FA616" s="12"/>
      <c r="FB616" s="12"/>
      <c r="FC616" s="12"/>
      <c r="FD616" s="12"/>
      <c r="FE616" s="12"/>
      <c r="FF616" s="12"/>
      <c r="FG616" s="12"/>
      <c r="FH616" s="12"/>
      <c r="FI616" s="12"/>
      <c r="FJ616" s="12"/>
      <c r="FK616" s="12"/>
      <c r="FL616" s="12"/>
      <c r="FM616" s="12"/>
      <c r="FN616" s="12"/>
      <c r="FO616" s="12"/>
      <c r="FP616" s="12"/>
      <c r="FQ616" s="12"/>
      <c r="FR616" s="12"/>
    </row>
    <row r="617" spans="19:174" x14ac:dyDescent="0.3">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12"/>
      <c r="EP617" s="12"/>
      <c r="EQ617" s="12"/>
      <c r="ER617" s="12"/>
      <c r="ES617" s="12"/>
      <c r="ET617" s="12"/>
      <c r="EU617" s="12"/>
      <c r="EV617" s="12"/>
      <c r="EW617" s="12"/>
      <c r="EX617" s="12"/>
      <c r="EY617" s="12"/>
      <c r="EZ617" s="12"/>
      <c r="FA617" s="12"/>
      <c r="FB617" s="12"/>
      <c r="FC617" s="12"/>
      <c r="FD617" s="12"/>
      <c r="FE617" s="12"/>
      <c r="FF617" s="12"/>
      <c r="FG617" s="12"/>
      <c r="FH617" s="12"/>
      <c r="FI617" s="12"/>
      <c r="FJ617" s="12"/>
      <c r="FK617" s="12"/>
      <c r="FL617" s="12"/>
      <c r="FM617" s="12"/>
      <c r="FN617" s="12"/>
      <c r="FO617" s="12"/>
      <c r="FP617" s="12"/>
      <c r="FQ617" s="12"/>
      <c r="FR617" s="12"/>
    </row>
    <row r="618" spans="19:174" x14ac:dyDescent="0.3">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c r="EH618" s="12"/>
      <c r="EI618" s="12"/>
      <c r="EJ618" s="12"/>
      <c r="EK618" s="12"/>
      <c r="EL618" s="12"/>
      <c r="EM618" s="12"/>
      <c r="EN618" s="12"/>
      <c r="EO618" s="12"/>
      <c r="EP618" s="12"/>
      <c r="EQ618" s="12"/>
      <c r="ER618" s="12"/>
      <c r="ES618" s="12"/>
      <c r="ET618" s="12"/>
      <c r="EU618" s="12"/>
      <c r="EV618" s="12"/>
      <c r="EW618" s="12"/>
      <c r="EX618" s="12"/>
      <c r="EY618" s="12"/>
      <c r="EZ618" s="12"/>
      <c r="FA618" s="12"/>
      <c r="FB618" s="12"/>
      <c r="FC618" s="12"/>
      <c r="FD618" s="12"/>
      <c r="FE618" s="12"/>
      <c r="FF618" s="12"/>
      <c r="FG618" s="12"/>
      <c r="FH618" s="12"/>
      <c r="FI618" s="12"/>
      <c r="FJ618" s="12"/>
      <c r="FK618" s="12"/>
      <c r="FL618" s="12"/>
      <c r="FM618" s="12"/>
      <c r="FN618" s="12"/>
      <c r="FO618" s="12"/>
      <c r="FP618" s="12"/>
      <c r="FQ618" s="12"/>
      <c r="FR618" s="12"/>
    </row>
    <row r="619" spans="19:174" x14ac:dyDescent="0.3">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c r="EH619" s="12"/>
      <c r="EI619" s="12"/>
      <c r="EJ619" s="12"/>
      <c r="EK619" s="12"/>
      <c r="EL619" s="12"/>
      <c r="EM619" s="12"/>
      <c r="EN619" s="12"/>
      <c r="EO619" s="12"/>
      <c r="EP619" s="12"/>
      <c r="EQ619" s="12"/>
      <c r="ER619" s="12"/>
      <c r="ES619" s="12"/>
      <c r="ET619" s="12"/>
      <c r="EU619" s="12"/>
      <c r="EV619" s="12"/>
      <c r="EW619" s="12"/>
      <c r="EX619" s="12"/>
      <c r="EY619" s="12"/>
      <c r="EZ619" s="12"/>
      <c r="FA619" s="12"/>
      <c r="FB619" s="12"/>
      <c r="FC619" s="12"/>
      <c r="FD619" s="12"/>
      <c r="FE619" s="12"/>
      <c r="FF619" s="12"/>
      <c r="FG619" s="12"/>
      <c r="FH619" s="12"/>
      <c r="FI619" s="12"/>
      <c r="FJ619" s="12"/>
      <c r="FK619" s="12"/>
      <c r="FL619" s="12"/>
      <c r="FM619" s="12"/>
      <c r="FN619" s="12"/>
      <c r="FO619" s="12"/>
      <c r="FP619" s="12"/>
      <c r="FQ619" s="12"/>
      <c r="FR619" s="12"/>
    </row>
    <row r="620" spans="19:174" x14ac:dyDescent="0.3">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c r="EH620" s="12"/>
      <c r="EI620" s="12"/>
      <c r="EJ620" s="12"/>
      <c r="EK620" s="12"/>
      <c r="EL620" s="12"/>
      <c r="EM620" s="12"/>
      <c r="EN620" s="12"/>
      <c r="EO620" s="12"/>
      <c r="EP620" s="12"/>
      <c r="EQ620" s="12"/>
      <c r="ER620" s="12"/>
      <c r="ES620" s="12"/>
      <c r="ET620" s="12"/>
      <c r="EU620" s="12"/>
      <c r="EV620" s="12"/>
      <c r="EW620" s="12"/>
      <c r="EX620" s="12"/>
      <c r="EY620" s="12"/>
      <c r="EZ620" s="12"/>
      <c r="FA620" s="12"/>
      <c r="FB620" s="12"/>
      <c r="FC620" s="12"/>
      <c r="FD620" s="12"/>
      <c r="FE620" s="12"/>
      <c r="FF620" s="12"/>
      <c r="FG620" s="12"/>
      <c r="FH620" s="12"/>
      <c r="FI620" s="12"/>
      <c r="FJ620" s="12"/>
      <c r="FK620" s="12"/>
      <c r="FL620" s="12"/>
      <c r="FM620" s="12"/>
      <c r="FN620" s="12"/>
      <c r="FO620" s="12"/>
      <c r="FP620" s="12"/>
      <c r="FQ620" s="12"/>
      <c r="FR620" s="12"/>
    </row>
    <row r="621" spans="19:174" x14ac:dyDescent="0.3">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c r="EH621" s="12"/>
      <c r="EI621" s="12"/>
      <c r="EJ621" s="12"/>
      <c r="EK621" s="12"/>
      <c r="EL621" s="12"/>
      <c r="EM621" s="12"/>
      <c r="EN621" s="12"/>
      <c r="EO621" s="12"/>
      <c r="EP621" s="12"/>
      <c r="EQ621" s="12"/>
      <c r="ER621" s="12"/>
      <c r="ES621" s="12"/>
      <c r="ET621" s="12"/>
      <c r="EU621" s="12"/>
      <c r="EV621" s="12"/>
      <c r="EW621" s="12"/>
      <c r="EX621" s="12"/>
      <c r="EY621" s="12"/>
      <c r="EZ621" s="12"/>
      <c r="FA621" s="12"/>
      <c r="FB621" s="12"/>
      <c r="FC621" s="12"/>
      <c r="FD621" s="12"/>
      <c r="FE621" s="12"/>
      <c r="FF621" s="12"/>
      <c r="FG621" s="12"/>
      <c r="FH621" s="12"/>
      <c r="FI621" s="12"/>
      <c r="FJ621" s="12"/>
      <c r="FK621" s="12"/>
      <c r="FL621" s="12"/>
      <c r="FM621" s="12"/>
      <c r="FN621" s="12"/>
      <c r="FO621" s="12"/>
      <c r="FP621" s="12"/>
      <c r="FQ621" s="12"/>
      <c r="FR621" s="12"/>
    </row>
    <row r="622" spans="19:174" x14ac:dyDescent="0.3">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c r="FJ622" s="12"/>
      <c r="FK622" s="12"/>
      <c r="FL622" s="12"/>
      <c r="FM622" s="12"/>
      <c r="FN622" s="12"/>
      <c r="FO622" s="12"/>
      <c r="FP622" s="12"/>
      <c r="FQ622" s="12"/>
      <c r="FR622" s="12"/>
    </row>
    <row r="623" spans="19:174" x14ac:dyDescent="0.3">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c r="FJ623" s="12"/>
      <c r="FK623" s="12"/>
      <c r="FL623" s="12"/>
      <c r="FM623" s="12"/>
      <c r="FN623" s="12"/>
      <c r="FO623" s="12"/>
      <c r="FP623" s="12"/>
      <c r="FQ623" s="12"/>
      <c r="FR623" s="12"/>
    </row>
    <row r="624" spans="19:174" x14ac:dyDescent="0.3">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12"/>
      <c r="EP624" s="12"/>
      <c r="EQ624" s="12"/>
      <c r="ER624" s="12"/>
      <c r="ES624" s="12"/>
      <c r="ET624" s="12"/>
      <c r="EU624" s="12"/>
      <c r="EV624" s="12"/>
      <c r="EW624" s="12"/>
      <c r="EX624" s="12"/>
      <c r="EY624" s="12"/>
      <c r="EZ624" s="12"/>
      <c r="FA624" s="12"/>
      <c r="FB624" s="12"/>
      <c r="FC624" s="12"/>
      <c r="FD624" s="12"/>
      <c r="FE624" s="12"/>
      <c r="FF624" s="12"/>
      <c r="FG624" s="12"/>
      <c r="FH624" s="12"/>
      <c r="FI624" s="12"/>
      <c r="FJ624" s="12"/>
      <c r="FK624" s="12"/>
      <c r="FL624" s="12"/>
      <c r="FM624" s="12"/>
      <c r="FN624" s="12"/>
      <c r="FO624" s="12"/>
      <c r="FP624" s="12"/>
      <c r="FQ624" s="12"/>
      <c r="FR624" s="12"/>
    </row>
    <row r="625" spans="19:174" x14ac:dyDescent="0.3">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c r="EH625" s="12"/>
      <c r="EI625" s="12"/>
      <c r="EJ625" s="12"/>
      <c r="EK625" s="12"/>
      <c r="EL625" s="12"/>
      <c r="EM625" s="12"/>
      <c r="EN625" s="12"/>
      <c r="EO625" s="12"/>
      <c r="EP625" s="12"/>
      <c r="EQ625" s="12"/>
      <c r="ER625" s="12"/>
      <c r="ES625" s="12"/>
      <c r="ET625" s="12"/>
      <c r="EU625" s="12"/>
      <c r="EV625" s="12"/>
      <c r="EW625" s="12"/>
      <c r="EX625" s="12"/>
      <c r="EY625" s="12"/>
      <c r="EZ625" s="12"/>
      <c r="FA625" s="12"/>
      <c r="FB625" s="12"/>
      <c r="FC625" s="12"/>
      <c r="FD625" s="12"/>
      <c r="FE625" s="12"/>
      <c r="FF625" s="12"/>
      <c r="FG625" s="12"/>
      <c r="FH625" s="12"/>
      <c r="FI625" s="12"/>
      <c r="FJ625" s="12"/>
      <c r="FK625" s="12"/>
      <c r="FL625" s="12"/>
      <c r="FM625" s="12"/>
      <c r="FN625" s="12"/>
      <c r="FO625" s="12"/>
      <c r="FP625" s="12"/>
      <c r="FQ625" s="12"/>
      <c r="FR625" s="12"/>
    </row>
    <row r="626" spans="19:174" x14ac:dyDescent="0.3">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c r="EH626" s="12"/>
      <c r="EI626" s="12"/>
      <c r="EJ626" s="12"/>
      <c r="EK626" s="12"/>
      <c r="EL626" s="12"/>
      <c r="EM626" s="12"/>
      <c r="EN626" s="12"/>
      <c r="EO626" s="12"/>
      <c r="EP626" s="12"/>
      <c r="EQ626" s="12"/>
      <c r="ER626" s="12"/>
      <c r="ES626" s="12"/>
      <c r="ET626" s="12"/>
      <c r="EU626" s="12"/>
      <c r="EV626" s="12"/>
      <c r="EW626" s="12"/>
      <c r="EX626" s="12"/>
      <c r="EY626" s="12"/>
      <c r="EZ626" s="12"/>
      <c r="FA626" s="12"/>
      <c r="FB626" s="12"/>
      <c r="FC626" s="12"/>
      <c r="FD626" s="12"/>
      <c r="FE626" s="12"/>
      <c r="FF626" s="12"/>
      <c r="FG626" s="12"/>
      <c r="FH626" s="12"/>
      <c r="FI626" s="12"/>
      <c r="FJ626" s="12"/>
      <c r="FK626" s="12"/>
      <c r="FL626" s="12"/>
      <c r="FM626" s="12"/>
      <c r="FN626" s="12"/>
      <c r="FO626" s="12"/>
      <c r="FP626" s="12"/>
      <c r="FQ626" s="12"/>
      <c r="FR626" s="12"/>
    </row>
    <row r="627" spans="19:174" x14ac:dyDescent="0.3">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c r="EH627" s="12"/>
      <c r="EI627" s="12"/>
      <c r="EJ627" s="12"/>
      <c r="EK627" s="12"/>
      <c r="EL627" s="12"/>
      <c r="EM627" s="12"/>
      <c r="EN627" s="12"/>
      <c r="EO627" s="12"/>
      <c r="EP627" s="12"/>
      <c r="EQ627" s="12"/>
      <c r="ER627" s="12"/>
      <c r="ES627" s="12"/>
      <c r="ET627" s="12"/>
      <c r="EU627" s="12"/>
      <c r="EV627" s="12"/>
      <c r="EW627" s="12"/>
      <c r="EX627" s="12"/>
      <c r="EY627" s="12"/>
      <c r="EZ627" s="12"/>
      <c r="FA627" s="12"/>
      <c r="FB627" s="12"/>
      <c r="FC627" s="12"/>
      <c r="FD627" s="12"/>
      <c r="FE627" s="12"/>
      <c r="FF627" s="12"/>
      <c r="FG627" s="12"/>
      <c r="FH627" s="12"/>
      <c r="FI627" s="12"/>
      <c r="FJ627" s="12"/>
      <c r="FK627" s="12"/>
      <c r="FL627" s="12"/>
      <c r="FM627" s="12"/>
      <c r="FN627" s="12"/>
      <c r="FO627" s="12"/>
      <c r="FP627" s="12"/>
      <c r="FQ627" s="12"/>
      <c r="FR627" s="12"/>
    </row>
    <row r="628" spans="19:174" x14ac:dyDescent="0.3">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12"/>
      <c r="EP628" s="12"/>
      <c r="EQ628" s="12"/>
      <c r="ER628" s="12"/>
      <c r="ES628" s="12"/>
      <c r="ET628" s="12"/>
      <c r="EU628" s="12"/>
      <c r="EV628" s="12"/>
      <c r="EW628" s="12"/>
      <c r="EX628" s="12"/>
      <c r="EY628" s="12"/>
      <c r="EZ628" s="12"/>
      <c r="FA628" s="12"/>
      <c r="FB628" s="12"/>
      <c r="FC628" s="12"/>
      <c r="FD628" s="12"/>
      <c r="FE628" s="12"/>
      <c r="FF628" s="12"/>
      <c r="FG628" s="12"/>
      <c r="FH628" s="12"/>
      <c r="FI628" s="12"/>
      <c r="FJ628" s="12"/>
      <c r="FK628" s="12"/>
      <c r="FL628" s="12"/>
      <c r="FM628" s="12"/>
      <c r="FN628" s="12"/>
      <c r="FO628" s="12"/>
      <c r="FP628" s="12"/>
      <c r="FQ628" s="12"/>
      <c r="FR628" s="12"/>
    </row>
    <row r="629" spans="19:174" x14ac:dyDescent="0.3">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12"/>
      <c r="EP629" s="12"/>
      <c r="EQ629" s="12"/>
      <c r="ER629" s="12"/>
      <c r="ES629" s="12"/>
      <c r="ET629" s="12"/>
      <c r="EU629" s="12"/>
      <c r="EV629" s="12"/>
      <c r="EW629" s="12"/>
      <c r="EX629" s="12"/>
      <c r="EY629" s="12"/>
      <c r="EZ629" s="12"/>
      <c r="FA629" s="12"/>
      <c r="FB629" s="12"/>
      <c r="FC629" s="12"/>
      <c r="FD629" s="12"/>
      <c r="FE629" s="12"/>
      <c r="FF629" s="12"/>
      <c r="FG629" s="12"/>
      <c r="FH629" s="12"/>
      <c r="FI629" s="12"/>
      <c r="FJ629" s="12"/>
      <c r="FK629" s="12"/>
      <c r="FL629" s="12"/>
      <c r="FM629" s="12"/>
      <c r="FN629" s="12"/>
      <c r="FO629" s="12"/>
      <c r="FP629" s="12"/>
      <c r="FQ629" s="12"/>
      <c r="FR629" s="12"/>
    </row>
    <row r="630" spans="19:174" x14ac:dyDescent="0.3">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12"/>
      <c r="EP630" s="12"/>
      <c r="EQ630" s="12"/>
      <c r="ER630" s="12"/>
      <c r="ES630" s="12"/>
      <c r="ET630" s="12"/>
      <c r="EU630" s="12"/>
      <c r="EV630" s="12"/>
      <c r="EW630" s="12"/>
      <c r="EX630" s="12"/>
      <c r="EY630" s="12"/>
      <c r="EZ630" s="12"/>
      <c r="FA630" s="12"/>
      <c r="FB630" s="12"/>
      <c r="FC630" s="12"/>
      <c r="FD630" s="12"/>
      <c r="FE630" s="12"/>
      <c r="FF630" s="12"/>
      <c r="FG630" s="12"/>
      <c r="FH630" s="12"/>
      <c r="FI630" s="12"/>
      <c r="FJ630" s="12"/>
      <c r="FK630" s="12"/>
      <c r="FL630" s="12"/>
      <c r="FM630" s="12"/>
      <c r="FN630" s="12"/>
      <c r="FO630" s="12"/>
      <c r="FP630" s="12"/>
      <c r="FQ630" s="12"/>
      <c r="FR630" s="12"/>
    </row>
    <row r="631" spans="19:174" x14ac:dyDescent="0.3">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c r="EH631" s="12"/>
      <c r="EI631" s="12"/>
      <c r="EJ631" s="12"/>
      <c r="EK631" s="12"/>
      <c r="EL631" s="12"/>
      <c r="EM631" s="12"/>
      <c r="EN631" s="12"/>
      <c r="EO631" s="12"/>
      <c r="EP631" s="12"/>
      <c r="EQ631" s="12"/>
      <c r="ER631" s="12"/>
      <c r="ES631" s="12"/>
      <c r="ET631" s="12"/>
      <c r="EU631" s="12"/>
      <c r="EV631" s="12"/>
      <c r="EW631" s="12"/>
      <c r="EX631" s="12"/>
      <c r="EY631" s="12"/>
      <c r="EZ631" s="12"/>
      <c r="FA631" s="12"/>
      <c r="FB631" s="12"/>
      <c r="FC631" s="12"/>
      <c r="FD631" s="12"/>
      <c r="FE631" s="12"/>
      <c r="FF631" s="12"/>
      <c r="FG631" s="12"/>
      <c r="FH631" s="12"/>
      <c r="FI631" s="12"/>
      <c r="FJ631" s="12"/>
      <c r="FK631" s="12"/>
      <c r="FL631" s="12"/>
      <c r="FM631" s="12"/>
      <c r="FN631" s="12"/>
      <c r="FO631" s="12"/>
      <c r="FP631" s="12"/>
      <c r="FQ631" s="12"/>
      <c r="FR631" s="12"/>
    </row>
    <row r="632" spans="19:174" x14ac:dyDescent="0.3">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c r="EH632" s="12"/>
      <c r="EI632" s="12"/>
      <c r="EJ632" s="12"/>
      <c r="EK632" s="12"/>
      <c r="EL632" s="12"/>
      <c r="EM632" s="12"/>
      <c r="EN632" s="12"/>
      <c r="EO632" s="12"/>
      <c r="EP632" s="12"/>
      <c r="EQ632" s="12"/>
      <c r="ER632" s="12"/>
      <c r="ES632" s="12"/>
      <c r="ET632" s="12"/>
      <c r="EU632" s="12"/>
      <c r="EV632" s="12"/>
      <c r="EW632" s="12"/>
      <c r="EX632" s="12"/>
      <c r="EY632" s="12"/>
      <c r="EZ632" s="12"/>
      <c r="FA632" s="12"/>
      <c r="FB632" s="12"/>
      <c r="FC632" s="12"/>
      <c r="FD632" s="12"/>
      <c r="FE632" s="12"/>
      <c r="FF632" s="12"/>
      <c r="FG632" s="12"/>
      <c r="FH632" s="12"/>
      <c r="FI632" s="12"/>
      <c r="FJ632" s="12"/>
      <c r="FK632" s="12"/>
      <c r="FL632" s="12"/>
      <c r="FM632" s="12"/>
      <c r="FN632" s="12"/>
      <c r="FO632" s="12"/>
      <c r="FP632" s="12"/>
      <c r="FQ632" s="12"/>
      <c r="FR632" s="12"/>
    </row>
    <row r="633" spans="19:174" x14ac:dyDescent="0.3">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c r="EH633" s="12"/>
      <c r="EI633" s="12"/>
      <c r="EJ633" s="12"/>
      <c r="EK633" s="12"/>
      <c r="EL633" s="12"/>
      <c r="EM633" s="12"/>
      <c r="EN633" s="12"/>
      <c r="EO633" s="12"/>
      <c r="EP633" s="12"/>
      <c r="EQ633" s="12"/>
      <c r="ER633" s="12"/>
      <c r="ES633" s="12"/>
      <c r="ET633" s="12"/>
      <c r="EU633" s="12"/>
      <c r="EV633" s="12"/>
      <c r="EW633" s="12"/>
      <c r="EX633" s="12"/>
      <c r="EY633" s="12"/>
      <c r="EZ633" s="12"/>
      <c r="FA633" s="12"/>
      <c r="FB633" s="12"/>
      <c r="FC633" s="12"/>
      <c r="FD633" s="12"/>
      <c r="FE633" s="12"/>
      <c r="FF633" s="12"/>
      <c r="FG633" s="12"/>
      <c r="FH633" s="12"/>
      <c r="FI633" s="12"/>
      <c r="FJ633" s="12"/>
      <c r="FK633" s="12"/>
      <c r="FL633" s="12"/>
      <c r="FM633" s="12"/>
      <c r="FN633" s="12"/>
      <c r="FO633" s="12"/>
      <c r="FP633" s="12"/>
      <c r="FQ633" s="12"/>
      <c r="FR633" s="12"/>
    </row>
    <row r="634" spans="19:174" x14ac:dyDescent="0.3">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12"/>
      <c r="EP634" s="12"/>
      <c r="EQ634" s="12"/>
      <c r="ER634" s="12"/>
      <c r="ES634" s="12"/>
      <c r="ET634" s="12"/>
      <c r="EU634" s="12"/>
      <c r="EV634" s="12"/>
      <c r="EW634" s="12"/>
      <c r="EX634" s="12"/>
      <c r="EY634" s="12"/>
      <c r="EZ634" s="12"/>
      <c r="FA634" s="12"/>
      <c r="FB634" s="12"/>
      <c r="FC634" s="12"/>
      <c r="FD634" s="12"/>
      <c r="FE634" s="12"/>
      <c r="FF634" s="12"/>
      <c r="FG634" s="12"/>
      <c r="FH634" s="12"/>
      <c r="FI634" s="12"/>
      <c r="FJ634" s="12"/>
      <c r="FK634" s="12"/>
      <c r="FL634" s="12"/>
      <c r="FM634" s="12"/>
      <c r="FN634" s="12"/>
      <c r="FO634" s="12"/>
      <c r="FP634" s="12"/>
      <c r="FQ634" s="12"/>
      <c r="FR634" s="12"/>
    </row>
    <row r="635" spans="19:174" x14ac:dyDescent="0.3">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12"/>
      <c r="EP635" s="12"/>
      <c r="EQ635" s="12"/>
      <c r="ER635" s="12"/>
      <c r="ES635" s="12"/>
      <c r="ET635" s="12"/>
      <c r="EU635" s="12"/>
      <c r="EV635" s="12"/>
      <c r="EW635" s="12"/>
      <c r="EX635" s="12"/>
      <c r="EY635" s="12"/>
      <c r="EZ635" s="12"/>
      <c r="FA635" s="12"/>
      <c r="FB635" s="12"/>
      <c r="FC635" s="12"/>
      <c r="FD635" s="12"/>
      <c r="FE635" s="12"/>
      <c r="FF635" s="12"/>
      <c r="FG635" s="12"/>
      <c r="FH635" s="12"/>
      <c r="FI635" s="12"/>
      <c r="FJ635" s="12"/>
      <c r="FK635" s="12"/>
      <c r="FL635" s="12"/>
      <c r="FM635" s="12"/>
      <c r="FN635" s="12"/>
      <c r="FO635" s="12"/>
      <c r="FP635" s="12"/>
      <c r="FQ635" s="12"/>
      <c r="FR635" s="12"/>
    </row>
    <row r="636" spans="19:174" x14ac:dyDescent="0.3">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12"/>
      <c r="EP636" s="12"/>
      <c r="EQ636" s="12"/>
      <c r="ER636" s="12"/>
      <c r="ES636" s="12"/>
      <c r="ET636" s="12"/>
      <c r="EU636" s="12"/>
      <c r="EV636" s="12"/>
      <c r="EW636" s="12"/>
      <c r="EX636" s="12"/>
      <c r="EY636" s="12"/>
      <c r="EZ636" s="12"/>
      <c r="FA636" s="12"/>
      <c r="FB636" s="12"/>
      <c r="FC636" s="12"/>
      <c r="FD636" s="12"/>
      <c r="FE636" s="12"/>
      <c r="FF636" s="12"/>
      <c r="FG636" s="12"/>
      <c r="FH636" s="12"/>
      <c r="FI636" s="12"/>
      <c r="FJ636" s="12"/>
      <c r="FK636" s="12"/>
      <c r="FL636" s="12"/>
      <c r="FM636" s="12"/>
      <c r="FN636" s="12"/>
      <c r="FO636" s="12"/>
      <c r="FP636" s="12"/>
      <c r="FQ636" s="12"/>
      <c r="FR636" s="12"/>
    </row>
    <row r="637" spans="19:174" x14ac:dyDescent="0.3">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EZ637" s="12"/>
      <c r="FA637" s="12"/>
      <c r="FB637" s="12"/>
      <c r="FC637" s="12"/>
      <c r="FD637" s="12"/>
      <c r="FE637" s="12"/>
      <c r="FF637" s="12"/>
      <c r="FG637" s="12"/>
      <c r="FH637" s="12"/>
      <c r="FI637" s="12"/>
      <c r="FJ637" s="12"/>
      <c r="FK637" s="12"/>
      <c r="FL637" s="12"/>
      <c r="FM637" s="12"/>
      <c r="FN637" s="12"/>
      <c r="FO637" s="12"/>
      <c r="FP637" s="12"/>
      <c r="FQ637" s="12"/>
      <c r="FR637" s="12"/>
    </row>
    <row r="638" spans="19:174" x14ac:dyDescent="0.3">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c r="EH638" s="12"/>
      <c r="EI638" s="12"/>
      <c r="EJ638" s="12"/>
      <c r="EK638" s="12"/>
      <c r="EL638" s="12"/>
      <c r="EM638" s="12"/>
      <c r="EN638" s="12"/>
      <c r="EO638" s="12"/>
      <c r="EP638" s="12"/>
      <c r="EQ638" s="12"/>
      <c r="ER638" s="12"/>
      <c r="ES638" s="12"/>
      <c r="ET638" s="12"/>
      <c r="EU638" s="12"/>
      <c r="EV638" s="12"/>
      <c r="EW638" s="12"/>
      <c r="EX638" s="12"/>
      <c r="EY638" s="12"/>
      <c r="EZ638" s="12"/>
      <c r="FA638" s="12"/>
      <c r="FB638" s="12"/>
      <c r="FC638" s="12"/>
      <c r="FD638" s="12"/>
      <c r="FE638" s="12"/>
      <c r="FF638" s="12"/>
      <c r="FG638" s="12"/>
      <c r="FH638" s="12"/>
      <c r="FI638" s="12"/>
      <c r="FJ638" s="12"/>
      <c r="FK638" s="12"/>
      <c r="FL638" s="12"/>
      <c r="FM638" s="12"/>
      <c r="FN638" s="12"/>
      <c r="FO638" s="12"/>
      <c r="FP638" s="12"/>
      <c r="FQ638" s="12"/>
      <c r="FR638" s="12"/>
    </row>
    <row r="639" spans="19:174" x14ac:dyDescent="0.3">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c r="DA639" s="12"/>
      <c r="DB639" s="12"/>
      <c r="DC639" s="12"/>
      <c r="DD639" s="12"/>
      <c r="DE639" s="12"/>
      <c r="DF639" s="12"/>
      <c r="DG639" s="12"/>
      <c r="DH639" s="12"/>
      <c r="DI639" s="12"/>
      <c r="DJ639" s="12"/>
      <c r="DK639" s="12"/>
      <c r="DL639" s="12"/>
      <c r="DM639" s="12"/>
      <c r="DN639" s="12"/>
      <c r="DO639" s="12"/>
      <c r="DP639" s="12"/>
      <c r="DQ639" s="12"/>
      <c r="DR639" s="12"/>
      <c r="DS639" s="12"/>
      <c r="DT639" s="12"/>
      <c r="DU639" s="12"/>
      <c r="DV639" s="12"/>
      <c r="DW639" s="12"/>
      <c r="DX639" s="12"/>
      <c r="DY639" s="12"/>
      <c r="DZ639" s="12"/>
      <c r="EA639" s="12"/>
      <c r="EB639" s="12"/>
      <c r="EC639" s="12"/>
      <c r="ED639" s="12"/>
      <c r="EE639" s="12"/>
      <c r="EF639" s="12"/>
      <c r="EG639" s="12"/>
      <c r="EH639" s="12"/>
      <c r="EI639" s="12"/>
      <c r="EJ639" s="12"/>
      <c r="EK639" s="12"/>
      <c r="EL639" s="12"/>
      <c r="EM639" s="12"/>
      <c r="EN639" s="12"/>
      <c r="EO639" s="12"/>
      <c r="EP639" s="12"/>
      <c r="EQ639" s="12"/>
      <c r="ER639" s="12"/>
      <c r="ES639" s="12"/>
      <c r="ET639" s="12"/>
      <c r="EU639" s="12"/>
      <c r="EV639" s="12"/>
      <c r="EW639" s="12"/>
      <c r="EX639" s="12"/>
      <c r="EY639" s="12"/>
      <c r="EZ639" s="12"/>
      <c r="FA639" s="12"/>
      <c r="FB639" s="12"/>
      <c r="FC639" s="12"/>
      <c r="FD639" s="12"/>
      <c r="FE639" s="12"/>
      <c r="FF639" s="12"/>
      <c r="FG639" s="12"/>
      <c r="FH639" s="12"/>
      <c r="FI639" s="12"/>
      <c r="FJ639" s="12"/>
      <c r="FK639" s="12"/>
      <c r="FL639" s="12"/>
      <c r="FM639" s="12"/>
      <c r="FN639" s="12"/>
      <c r="FO639" s="12"/>
      <c r="FP639" s="12"/>
      <c r="FQ639" s="12"/>
      <c r="FR639" s="12"/>
    </row>
    <row r="640" spans="19:174" x14ac:dyDescent="0.3">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c r="EH640" s="12"/>
      <c r="EI640" s="12"/>
      <c r="EJ640" s="12"/>
      <c r="EK640" s="12"/>
      <c r="EL640" s="12"/>
      <c r="EM640" s="12"/>
      <c r="EN640" s="12"/>
      <c r="EO640" s="12"/>
      <c r="EP640" s="12"/>
      <c r="EQ640" s="12"/>
      <c r="ER640" s="12"/>
      <c r="ES640" s="12"/>
      <c r="ET640" s="12"/>
      <c r="EU640" s="12"/>
      <c r="EV640" s="12"/>
      <c r="EW640" s="12"/>
      <c r="EX640" s="12"/>
      <c r="EY640" s="12"/>
      <c r="EZ640" s="12"/>
      <c r="FA640" s="12"/>
      <c r="FB640" s="12"/>
      <c r="FC640" s="12"/>
      <c r="FD640" s="12"/>
      <c r="FE640" s="12"/>
      <c r="FF640" s="12"/>
      <c r="FG640" s="12"/>
      <c r="FH640" s="12"/>
      <c r="FI640" s="12"/>
      <c r="FJ640" s="12"/>
      <c r="FK640" s="12"/>
      <c r="FL640" s="12"/>
      <c r="FM640" s="12"/>
      <c r="FN640" s="12"/>
      <c r="FO640" s="12"/>
      <c r="FP640" s="12"/>
      <c r="FQ640" s="12"/>
      <c r="FR640" s="12"/>
    </row>
    <row r="641" spans="19:174" x14ac:dyDescent="0.3">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12"/>
      <c r="EP641" s="12"/>
      <c r="EQ641" s="12"/>
      <c r="ER641" s="12"/>
      <c r="ES641" s="12"/>
      <c r="ET641" s="12"/>
      <c r="EU641" s="12"/>
      <c r="EV641" s="12"/>
      <c r="EW641" s="12"/>
      <c r="EX641" s="12"/>
      <c r="EY641" s="12"/>
      <c r="EZ641" s="12"/>
      <c r="FA641" s="12"/>
      <c r="FB641" s="12"/>
      <c r="FC641" s="12"/>
      <c r="FD641" s="12"/>
      <c r="FE641" s="12"/>
      <c r="FF641" s="12"/>
      <c r="FG641" s="12"/>
      <c r="FH641" s="12"/>
      <c r="FI641" s="12"/>
      <c r="FJ641" s="12"/>
      <c r="FK641" s="12"/>
      <c r="FL641" s="12"/>
      <c r="FM641" s="12"/>
      <c r="FN641" s="12"/>
      <c r="FO641" s="12"/>
      <c r="FP641" s="12"/>
      <c r="FQ641" s="12"/>
      <c r="FR641" s="12"/>
    </row>
    <row r="642" spans="19:174" x14ac:dyDescent="0.3">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c r="EH642" s="12"/>
      <c r="EI642" s="12"/>
      <c r="EJ642" s="12"/>
      <c r="EK642" s="12"/>
      <c r="EL642" s="12"/>
      <c r="EM642" s="12"/>
      <c r="EN642" s="12"/>
      <c r="EO642" s="12"/>
      <c r="EP642" s="12"/>
      <c r="EQ642" s="12"/>
      <c r="ER642" s="12"/>
      <c r="ES642" s="12"/>
      <c r="ET642" s="12"/>
      <c r="EU642" s="12"/>
      <c r="EV642" s="12"/>
      <c r="EW642" s="12"/>
      <c r="EX642" s="12"/>
      <c r="EY642" s="12"/>
      <c r="EZ642" s="12"/>
      <c r="FA642" s="12"/>
      <c r="FB642" s="12"/>
      <c r="FC642" s="12"/>
      <c r="FD642" s="12"/>
      <c r="FE642" s="12"/>
      <c r="FF642" s="12"/>
      <c r="FG642" s="12"/>
      <c r="FH642" s="12"/>
      <c r="FI642" s="12"/>
      <c r="FJ642" s="12"/>
      <c r="FK642" s="12"/>
      <c r="FL642" s="12"/>
      <c r="FM642" s="12"/>
      <c r="FN642" s="12"/>
      <c r="FO642" s="12"/>
      <c r="FP642" s="12"/>
      <c r="FQ642" s="12"/>
      <c r="FR642" s="12"/>
    </row>
    <row r="643" spans="19:174" x14ac:dyDescent="0.3">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c r="DA643" s="12"/>
      <c r="DB643" s="12"/>
      <c r="DC643" s="12"/>
      <c r="DD643" s="12"/>
      <c r="DE643" s="12"/>
      <c r="DF643" s="12"/>
      <c r="DG643" s="12"/>
      <c r="DH643" s="12"/>
      <c r="DI643" s="12"/>
      <c r="DJ643" s="12"/>
      <c r="DK643" s="12"/>
      <c r="DL643" s="12"/>
      <c r="DM643" s="12"/>
      <c r="DN643" s="12"/>
      <c r="DO643" s="12"/>
      <c r="DP643" s="12"/>
      <c r="DQ643" s="12"/>
      <c r="DR643" s="12"/>
      <c r="DS643" s="12"/>
      <c r="DT643" s="12"/>
      <c r="DU643" s="12"/>
      <c r="DV643" s="12"/>
      <c r="DW643" s="12"/>
      <c r="DX643" s="12"/>
      <c r="DY643" s="12"/>
      <c r="DZ643" s="12"/>
      <c r="EA643" s="12"/>
      <c r="EB643" s="12"/>
      <c r="EC643" s="12"/>
      <c r="ED643" s="12"/>
      <c r="EE643" s="12"/>
      <c r="EF643" s="12"/>
      <c r="EG643" s="12"/>
      <c r="EH643" s="12"/>
      <c r="EI643" s="12"/>
      <c r="EJ643" s="12"/>
      <c r="EK643" s="12"/>
      <c r="EL643" s="12"/>
      <c r="EM643" s="12"/>
      <c r="EN643" s="12"/>
      <c r="EO643" s="12"/>
      <c r="EP643" s="12"/>
      <c r="EQ643" s="12"/>
      <c r="ER643" s="12"/>
      <c r="ES643" s="12"/>
      <c r="ET643" s="12"/>
      <c r="EU643" s="12"/>
      <c r="EV643" s="12"/>
      <c r="EW643" s="12"/>
      <c r="EX643" s="12"/>
      <c r="EY643" s="12"/>
      <c r="EZ643" s="12"/>
      <c r="FA643" s="12"/>
      <c r="FB643" s="12"/>
      <c r="FC643" s="12"/>
      <c r="FD643" s="12"/>
      <c r="FE643" s="12"/>
      <c r="FF643" s="12"/>
      <c r="FG643" s="12"/>
      <c r="FH643" s="12"/>
      <c r="FI643" s="12"/>
      <c r="FJ643" s="12"/>
      <c r="FK643" s="12"/>
      <c r="FL643" s="12"/>
      <c r="FM643" s="12"/>
      <c r="FN643" s="12"/>
      <c r="FO643" s="12"/>
      <c r="FP643" s="12"/>
      <c r="FQ643" s="12"/>
      <c r="FR643" s="12"/>
    </row>
    <row r="644" spans="19:174" x14ac:dyDescent="0.3">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c r="DL644" s="12"/>
      <c r="DM644" s="12"/>
      <c r="DN644" s="12"/>
      <c r="DO644" s="12"/>
      <c r="DP644" s="12"/>
      <c r="DQ644" s="12"/>
      <c r="DR644" s="12"/>
      <c r="DS644" s="12"/>
      <c r="DT644" s="12"/>
      <c r="DU644" s="12"/>
      <c r="DV644" s="12"/>
      <c r="DW644" s="12"/>
      <c r="DX644" s="12"/>
      <c r="DY644" s="12"/>
      <c r="DZ644" s="12"/>
      <c r="EA644" s="12"/>
      <c r="EB644" s="12"/>
      <c r="EC644" s="12"/>
      <c r="ED644" s="12"/>
      <c r="EE644" s="12"/>
      <c r="EF644" s="12"/>
      <c r="EG644" s="12"/>
      <c r="EH644" s="12"/>
      <c r="EI644" s="12"/>
      <c r="EJ644" s="12"/>
      <c r="EK644" s="12"/>
      <c r="EL644" s="12"/>
      <c r="EM644" s="12"/>
      <c r="EN644" s="12"/>
      <c r="EO644" s="12"/>
      <c r="EP644" s="12"/>
      <c r="EQ644" s="12"/>
      <c r="ER644" s="12"/>
      <c r="ES644" s="12"/>
      <c r="ET644" s="12"/>
      <c r="EU644" s="12"/>
      <c r="EV644" s="12"/>
      <c r="EW644" s="12"/>
      <c r="EX644" s="12"/>
      <c r="EY644" s="12"/>
      <c r="EZ644" s="12"/>
      <c r="FA644" s="12"/>
      <c r="FB644" s="12"/>
      <c r="FC644" s="12"/>
      <c r="FD644" s="12"/>
      <c r="FE644" s="12"/>
      <c r="FF644" s="12"/>
      <c r="FG644" s="12"/>
      <c r="FH644" s="12"/>
      <c r="FI644" s="12"/>
      <c r="FJ644" s="12"/>
      <c r="FK644" s="12"/>
      <c r="FL644" s="12"/>
      <c r="FM644" s="12"/>
      <c r="FN644" s="12"/>
      <c r="FO644" s="12"/>
      <c r="FP644" s="12"/>
      <c r="FQ644" s="12"/>
      <c r="FR644" s="12"/>
    </row>
    <row r="645" spans="19:174" x14ac:dyDescent="0.3">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c r="EH645" s="12"/>
      <c r="EI645" s="12"/>
      <c r="EJ645" s="12"/>
      <c r="EK645" s="12"/>
      <c r="EL645" s="12"/>
      <c r="EM645" s="12"/>
      <c r="EN645" s="12"/>
      <c r="EO645" s="12"/>
      <c r="EP645" s="12"/>
      <c r="EQ645" s="12"/>
      <c r="ER645" s="12"/>
      <c r="ES645" s="12"/>
      <c r="ET645" s="12"/>
      <c r="EU645" s="12"/>
      <c r="EV645" s="12"/>
      <c r="EW645" s="12"/>
      <c r="EX645" s="12"/>
      <c r="EY645" s="12"/>
      <c r="EZ645" s="12"/>
      <c r="FA645" s="12"/>
      <c r="FB645" s="12"/>
      <c r="FC645" s="12"/>
      <c r="FD645" s="12"/>
      <c r="FE645" s="12"/>
      <c r="FF645" s="12"/>
      <c r="FG645" s="12"/>
      <c r="FH645" s="12"/>
      <c r="FI645" s="12"/>
      <c r="FJ645" s="12"/>
      <c r="FK645" s="12"/>
      <c r="FL645" s="12"/>
      <c r="FM645" s="12"/>
      <c r="FN645" s="12"/>
      <c r="FO645" s="12"/>
      <c r="FP645" s="12"/>
      <c r="FQ645" s="12"/>
      <c r="FR645" s="12"/>
    </row>
    <row r="646" spans="19:174" x14ac:dyDescent="0.3">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12"/>
      <c r="EP646" s="12"/>
      <c r="EQ646" s="12"/>
      <c r="ER646" s="12"/>
      <c r="ES646" s="12"/>
      <c r="ET646" s="12"/>
      <c r="EU646" s="12"/>
      <c r="EV646" s="12"/>
      <c r="EW646" s="12"/>
      <c r="EX646" s="12"/>
      <c r="EY646" s="12"/>
      <c r="EZ646" s="12"/>
      <c r="FA646" s="12"/>
      <c r="FB646" s="12"/>
      <c r="FC646" s="12"/>
      <c r="FD646" s="12"/>
      <c r="FE646" s="12"/>
      <c r="FF646" s="12"/>
      <c r="FG646" s="12"/>
      <c r="FH646" s="12"/>
      <c r="FI646" s="12"/>
      <c r="FJ646" s="12"/>
      <c r="FK646" s="12"/>
      <c r="FL646" s="12"/>
      <c r="FM646" s="12"/>
      <c r="FN646" s="12"/>
      <c r="FO646" s="12"/>
      <c r="FP646" s="12"/>
      <c r="FQ646" s="12"/>
      <c r="FR646" s="12"/>
    </row>
    <row r="647" spans="19:174" x14ac:dyDescent="0.3">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c r="EH647" s="12"/>
      <c r="EI647" s="12"/>
      <c r="EJ647" s="12"/>
      <c r="EK647" s="12"/>
      <c r="EL647" s="12"/>
      <c r="EM647" s="12"/>
      <c r="EN647" s="12"/>
      <c r="EO647" s="12"/>
      <c r="EP647" s="12"/>
      <c r="EQ647" s="12"/>
      <c r="ER647" s="12"/>
      <c r="ES647" s="12"/>
      <c r="ET647" s="12"/>
      <c r="EU647" s="12"/>
      <c r="EV647" s="12"/>
      <c r="EW647" s="12"/>
      <c r="EX647" s="12"/>
      <c r="EY647" s="12"/>
      <c r="EZ647" s="12"/>
      <c r="FA647" s="12"/>
      <c r="FB647" s="12"/>
      <c r="FC647" s="12"/>
      <c r="FD647" s="12"/>
      <c r="FE647" s="12"/>
      <c r="FF647" s="12"/>
      <c r="FG647" s="12"/>
      <c r="FH647" s="12"/>
      <c r="FI647" s="12"/>
      <c r="FJ647" s="12"/>
      <c r="FK647" s="12"/>
      <c r="FL647" s="12"/>
      <c r="FM647" s="12"/>
      <c r="FN647" s="12"/>
      <c r="FO647" s="12"/>
      <c r="FP647" s="12"/>
      <c r="FQ647" s="12"/>
      <c r="FR647" s="12"/>
    </row>
    <row r="648" spans="19:174" x14ac:dyDescent="0.3">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c r="DA648" s="12"/>
      <c r="DB648" s="12"/>
      <c r="DC648" s="12"/>
      <c r="DD648" s="12"/>
      <c r="DE648" s="12"/>
      <c r="DF648" s="12"/>
      <c r="DG648" s="12"/>
      <c r="DH648" s="12"/>
      <c r="DI648" s="12"/>
      <c r="DJ648" s="12"/>
      <c r="DK648" s="12"/>
      <c r="DL648" s="12"/>
      <c r="DM648" s="12"/>
      <c r="DN648" s="12"/>
      <c r="DO648" s="12"/>
      <c r="DP648" s="12"/>
      <c r="DQ648" s="12"/>
      <c r="DR648" s="12"/>
      <c r="DS648" s="12"/>
      <c r="DT648" s="12"/>
      <c r="DU648" s="12"/>
      <c r="DV648" s="12"/>
      <c r="DW648" s="12"/>
      <c r="DX648" s="12"/>
      <c r="DY648" s="12"/>
      <c r="DZ648" s="12"/>
      <c r="EA648" s="12"/>
      <c r="EB648" s="12"/>
      <c r="EC648" s="12"/>
      <c r="ED648" s="12"/>
      <c r="EE648" s="12"/>
      <c r="EF648" s="12"/>
      <c r="EG648" s="12"/>
      <c r="EH648" s="12"/>
      <c r="EI648" s="12"/>
      <c r="EJ648" s="12"/>
      <c r="EK648" s="12"/>
      <c r="EL648" s="12"/>
      <c r="EM648" s="12"/>
      <c r="EN648" s="12"/>
      <c r="EO648" s="12"/>
      <c r="EP648" s="12"/>
      <c r="EQ648" s="12"/>
      <c r="ER648" s="12"/>
      <c r="ES648" s="12"/>
      <c r="ET648" s="12"/>
      <c r="EU648" s="12"/>
      <c r="EV648" s="12"/>
      <c r="EW648" s="12"/>
      <c r="EX648" s="12"/>
      <c r="EY648" s="12"/>
      <c r="EZ648" s="12"/>
      <c r="FA648" s="12"/>
      <c r="FB648" s="12"/>
      <c r="FC648" s="12"/>
      <c r="FD648" s="12"/>
      <c r="FE648" s="12"/>
      <c r="FF648" s="12"/>
      <c r="FG648" s="12"/>
      <c r="FH648" s="12"/>
      <c r="FI648" s="12"/>
      <c r="FJ648" s="12"/>
      <c r="FK648" s="12"/>
      <c r="FL648" s="12"/>
      <c r="FM648" s="12"/>
      <c r="FN648" s="12"/>
      <c r="FO648" s="12"/>
      <c r="FP648" s="12"/>
      <c r="FQ648" s="12"/>
      <c r="FR648" s="12"/>
    </row>
    <row r="649" spans="19:174" x14ac:dyDescent="0.3">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c r="DA649" s="12"/>
      <c r="DB649" s="12"/>
      <c r="DC649" s="12"/>
      <c r="DD649" s="12"/>
      <c r="DE649" s="12"/>
      <c r="DF649" s="12"/>
      <c r="DG649" s="12"/>
      <c r="DH649" s="12"/>
      <c r="DI649" s="12"/>
      <c r="DJ649" s="12"/>
      <c r="DK649" s="12"/>
      <c r="DL649" s="12"/>
      <c r="DM649" s="12"/>
      <c r="DN649" s="12"/>
      <c r="DO649" s="12"/>
      <c r="DP649" s="12"/>
      <c r="DQ649" s="12"/>
      <c r="DR649" s="12"/>
      <c r="DS649" s="12"/>
      <c r="DT649" s="12"/>
      <c r="DU649" s="12"/>
      <c r="DV649" s="12"/>
      <c r="DW649" s="12"/>
      <c r="DX649" s="12"/>
      <c r="DY649" s="12"/>
      <c r="DZ649" s="12"/>
      <c r="EA649" s="12"/>
      <c r="EB649" s="12"/>
      <c r="EC649" s="12"/>
      <c r="ED649" s="12"/>
      <c r="EE649" s="12"/>
      <c r="EF649" s="12"/>
      <c r="EG649" s="12"/>
      <c r="EH649" s="12"/>
      <c r="EI649" s="12"/>
      <c r="EJ649" s="12"/>
      <c r="EK649" s="12"/>
      <c r="EL649" s="12"/>
      <c r="EM649" s="12"/>
      <c r="EN649" s="12"/>
      <c r="EO649" s="12"/>
      <c r="EP649" s="12"/>
      <c r="EQ649" s="12"/>
      <c r="ER649" s="12"/>
      <c r="ES649" s="12"/>
      <c r="ET649" s="12"/>
      <c r="EU649" s="12"/>
      <c r="EV649" s="12"/>
      <c r="EW649" s="12"/>
      <c r="EX649" s="12"/>
      <c r="EY649" s="12"/>
      <c r="EZ649" s="12"/>
      <c r="FA649" s="12"/>
      <c r="FB649" s="12"/>
      <c r="FC649" s="12"/>
      <c r="FD649" s="12"/>
      <c r="FE649" s="12"/>
      <c r="FF649" s="12"/>
      <c r="FG649" s="12"/>
      <c r="FH649" s="12"/>
      <c r="FI649" s="12"/>
      <c r="FJ649" s="12"/>
      <c r="FK649" s="12"/>
      <c r="FL649" s="12"/>
      <c r="FM649" s="12"/>
      <c r="FN649" s="12"/>
      <c r="FO649" s="12"/>
      <c r="FP649" s="12"/>
      <c r="FQ649" s="12"/>
      <c r="FR649" s="12"/>
    </row>
    <row r="650" spans="19:174" x14ac:dyDescent="0.3">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c r="DA650" s="12"/>
      <c r="DB650" s="12"/>
      <c r="DC650" s="12"/>
      <c r="DD650" s="12"/>
      <c r="DE650" s="12"/>
      <c r="DF650" s="12"/>
      <c r="DG650" s="12"/>
      <c r="DH650" s="12"/>
      <c r="DI650" s="12"/>
      <c r="DJ650" s="12"/>
      <c r="DK650" s="12"/>
      <c r="DL650" s="12"/>
      <c r="DM650" s="12"/>
      <c r="DN650" s="12"/>
      <c r="DO650" s="12"/>
      <c r="DP650" s="12"/>
      <c r="DQ650" s="12"/>
      <c r="DR650" s="12"/>
      <c r="DS650" s="12"/>
      <c r="DT650" s="12"/>
      <c r="DU650" s="12"/>
      <c r="DV650" s="12"/>
      <c r="DW650" s="12"/>
      <c r="DX650" s="12"/>
      <c r="DY650" s="12"/>
      <c r="DZ650" s="12"/>
      <c r="EA650" s="12"/>
      <c r="EB650" s="12"/>
      <c r="EC650" s="12"/>
      <c r="ED650" s="12"/>
      <c r="EE650" s="12"/>
      <c r="EF650" s="12"/>
      <c r="EG650" s="12"/>
      <c r="EH650" s="12"/>
      <c r="EI650" s="12"/>
      <c r="EJ650" s="12"/>
      <c r="EK650" s="12"/>
      <c r="EL650" s="12"/>
      <c r="EM650" s="12"/>
      <c r="EN650" s="12"/>
      <c r="EO650" s="12"/>
      <c r="EP650" s="12"/>
      <c r="EQ650" s="12"/>
      <c r="ER650" s="12"/>
      <c r="ES650" s="12"/>
      <c r="ET650" s="12"/>
      <c r="EU650" s="12"/>
      <c r="EV650" s="12"/>
      <c r="EW650" s="12"/>
      <c r="EX650" s="12"/>
      <c r="EY650" s="12"/>
      <c r="EZ650" s="12"/>
      <c r="FA650" s="12"/>
      <c r="FB650" s="12"/>
      <c r="FC650" s="12"/>
      <c r="FD650" s="12"/>
      <c r="FE650" s="12"/>
      <c r="FF650" s="12"/>
      <c r="FG650" s="12"/>
      <c r="FH650" s="12"/>
      <c r="FI650" s="12"/>
      <c r="FJ650" s="12"/>
      <c r="FK650" s="12"/>
      <c r="FL650" s="12"/>
      <c r="FM650" s="12"/>
      <c r="FN650" s="12"/>
      <c r="FO650" s="12"/>
      <c r="FP650" s="12"/>
      <c r="FQ650" s="12"/>
      <c r="FR650" s="12"/>
    </row>
    <row r="651" spans="19:174" x14ac:dyDescent="0.3">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c r="DA651" s="12"/>
      <c r="DB651" s="12"/>
      <c r="DC651" s="12"/>
      <c r="DD651" s="12"/>
      <c r="DE651" s="12"/>
      <c r="DF651" s="12"/>
      <c r="DG651" s="12"/>
      <c r="DH651" s="12"/>
      <c r="DI651" s="12"/>
      <c r="DJ651" s="12"/>
      <c r="DK651" s="12"/>
      <c r="DL651" s="12"/>
      <c r="DM651" s="12"/>
      <c r="DN651" s="12"/>
      <c r="DO651" s="12"/>
      <c r="DP651" s="12"/>
      <c r="DQ651" s="12"/>
      <c r="DR651" s="12"/>
      <c r="DS651" s="12"/>
      <c r="DT651" s="12"/>
      <c r="DU651" s="12"/>
      <c r="DV651" s="12"/>
      <c r="DW651" s="12"/>
      <c r="DX651" s="12"/>
      <c r="DY651" s="12"/>
      <c r="DZ651" s="12"/>
      <c r="EA651" s="12"/>
      <c r="EB651" s="12"/>
      <c r="EC651" s="12"/>
      <c r="ED651" s="12"/>
      <c r="EE651" s="12"/>
      <c r="EF651" s="12"/>
      <c r="EG651" s="12"/>
      <c r="EH651" s="12"/>
      <c r="EI651" s="12"/>
      <c r="EJ651" s="12"/>
      <c r="EK651" s="12"/>
      <c r="EL651" s="12"/>
      <c r="EM651" s="12"/>
      <c r="EN651" s="12"/>
      <c r="EO651" s="12"/>
      <c r="EP651" s="12"/>
      <c r="EQ651" s="12"/>
      <c r="ER651" s="12"/>
      <c r="ES651" s="12"/>
      <c r="ET651" s="12"/>
      <c r="EU651" s="12"/>
      <c r="EV651" s="12"/>
      <c r="EW651" s="12"/>
      <c r="EX651" s="12"/>
      <c r="EY651" s="12"/>
      <c r="EZ651" s="12"/>
      <c r="FA651" s="12"/>
      <c r="FB651" s="12"/>
      <c r="FC651" s="12"/>
      <c r="FD651" s="12"/>
      <c r="FE651" s="12"/>
      <c r="FF651" s="12"/>
      <c r="FG651" s="12"/>
      <c r="FH651" s="12"/>
      <c r="FI651" s="12"/>
      <c r="FJ651" s="12"/>
      <c r="FK651" s="12"/>
      <c r="FL651" s="12"/>
      <c r="FM651" s="12"/>
      <c r="FN651" s="12"/>
      <c r="FO651" s="12"/>
      <c r="FP651" s="12"/>
      <c r="FQ651" s="12"/>
      <c r="FR651" s="12"/>
    </row>
    <row r="652" spans="19:174" x14ac:dyDescent="0.3">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c r="EH652" s="12"/>
      <c r="EI652" s="12"/>
      <c r="EJ652" s="12"/>
      <c r="EK652" s="12"/>
      <c r="EL652" s="12"/>
      <c r="EM652" s="12"/>
      <c r="EN652" s="12"/>
      <c r="EO652" s="12"/>
      <c r="EP652" s="12"/>
      <c r="EQ652" s="12"/>
      <c r="ER652" s="12"/>
      <c r="ES652" s="12"/>
      <c r="ET652" s="12"/>
      <c r="EU652" s="12"/>
      <c r="EV652" s="12"/>
      <c r="EW652" s="12"/>
      <c r="EX652" s="12"/>
      <c r="EY652" s="12"/>
      <c r="EZ652" s="12"/>
      <c r="FA652" s="12"/>
      <c r="FB652" s="12"/>
      <c r="FC652" s="12"/>
      <c r="FD652" s="12"/>
      <c r="FE652" s="12"/>
      <c r="FF652" s="12"/>
      <c r="FG652" s="12"/>
      <c r="FH652" s="12"/>
      <c r="FI652" s="12"/>
      <c r="FJ652" s="12"/>
      <c r="FK652" s="12"/>
      <c r="FL652" s="12"/>
      <c r="FM652" s="12"/>
      <c r="FN652" s="12"/>
      <c r="FO652" s="12"/>
      <c r="FP652" s="12"/>
      <c r="FQ652" s="12"/>
      <c r="FR652" s="12"/>
    </row>
    <row r="653" spans="19:174" x14ac:dyDescent="0.3">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c r="FJ653" s="12"/>
      <c r="FK653" s="12"/>
      <c r="FL653" s="12"/>
      <c r="FM653" s="12"/>
      <c r="FN653" s="12"/>
      <c r="FO653" s="12"/>
      <c r="FP653" s="12"/>
      <c r="FQ653" s="12"/>
      <c r="FR653" s="12"/>
    </row>
    <row r="654" spans="19:174" x14ac:dyDescent="0.3">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c r="FJ654" s="12"/>
      <c r="FK654" s="12"/>
      <c r="FL654" s="12"/>
      <c r="FM654" s="12"/>
      <c r="FN654" s="12"/>
      <c r="FO654" s="12"/>
      <c r="FP654" s="12"/>
      <c r="FQ654" s="12"/>
      <c r="FR654" s="12"/>
    </row>
    <row r="655" spans="19:174" x14ac:dyDescent="0.3">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c r="DA655" s="12"/>
      <c r="DB655" s="12"/>
      <c r="DC655" s="12"/>
      <c r="DD655" s="12"/>
      <c r="DE655" s="12"/>
      <c r="DF655" s="12"/>
      <c r="DG655" s="12"/>
      <c r="DH655" s="12"/>
      <c r="DI655" s="12"/>
      <c r="DJ655" s="12"/>
      <c r="DK655" s="12"/>
      <c r="DL655" s="12"/>
      <c r="DM655" s="12"/>
      <c r="DN655" s="12"/>
      <c r="DO655" s="12"/>
      <c r="DP655" s="12"/>
      <c r="DQ655" s="12"/>
      <c r="DR655" s="12"/>
      <c r="DS655" s="12"/>
      <c r="DT655" s="12"/>
      <c r="DU655" s="12"/>
      <c r="DV655" s="12"/>
      <c r="DW655" s="12"/>
      <c r="DX655" s="12"/>
      <c r="DY655" s="12"/>
      <c r="DZ655" s="12"/>
      <c r="EA655" s="12"/>
      <c r="EB655" s="12"/>
      <c r="EC655" s="12"/>
      <c r="ED655" s="12"/>
      <c r="EE655" s="12"/>
      <c r="EF655" s="12"/>
      <c r="EG655" s="12"/>
      <c r="EH655" s="12"/>
      <c r="EI655" s="12"/>
      <c r="EJ655" s="12"/>
      <c r="EK655" s="12"/>
      <c r="EL655" s="12"/>
      <c r="EM655" s="12"/>
      <c r="EN655" s="12"/>
      <c r="EO655" s="12"/>
      <c r="EP655" s="12"/>
      <c r="EQ655" s="12"/>
      <c r="ER655" s="12"/>
      <c r="ES655" s="12"/>
      <c r="ET655" s="12"/>
      <c r="EU655" s="12"/>
      <c r="EV655" s="12"/>
      <c r="EW655" s="12"/>
      <c r="EX655" s="12"/>
      <c r="EY655" s="12"/>
      <c r="EZ655" s="12"/>
      <c r="FA655" s="12"/>
      <c r="FB655" s="12"/>
      <c r="FC655" s="12"/>
      <c r="FD655" s="12"/>
      <c r="FE655" s="12"/>
      <c r="FF655" s="12"/>
      <c r="FG655" s="12"/>
      <c r="FH655" s="12"/>
      <c r="FI655" s="12"/>
      <c r="FJ655" s="12"/>
      <c r="FK655" s="12"/>
      <c r="FL655" s="12"/>
      <c r="FM655" s="12"/>
      <c r="FN655" s="12"/>
      <c r="FO655" s="12"/>
      <c r="FP655" s="12"/>
      <c r="FQ655" s="12"/>
      <c r="FR655" s="12"/>
    </row>
    <row r="656" spans="19:174" x14ac:dyDescent="0.3">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2"/>
      <c r="DI656" s="12"/>
      <c r="DJ656" s="12"/>
      <c r="DK656" s="12"/>
      <c r="DL656" s="12"/>
      <c r="DM656" s="12"/>
      <c r="DN656" s="12"/>
      <c r="DO656" s="12"/>
      <c r="DP656" s="12"/>
      <c r="DQ656" s="12"/>
      <c r="DR656" s="12"/>
      <c r="DS656" s="12"/>
      <c r="DT656" s="12"/>
      <c r="DU656" s="12"/>
      <c r="DV656" s="12"/>
      <c r="DW656" s="12"/>
      <c r="DX656" s="12"/>
      <c r="DY656" s="12"/>
      <c r="DZ656" s="12"/>
      <c r="EA656" s="12"/>
      <c r="EB656" s="12"/>
      <c r="EC656" s="12"/>
      <c r="ED656" s="12"/>
      <c r="EE656" s="12"/>
      <c r="EF656" s="12"/>
      <c r="EG656" s="12"/>
      <c r="EH656" s="12"/>
      <c r="EI656" s="12"/>
      <c r="EJ656" s="12"/>
      <c r="EK656" s="12"/>
      <c r="EL656" s="12"/>
      <c r="EM656" s="12"/>
      <c r="EN656" s="12"/>
      <c r="EO656" s="12"/>
      <c r="EP656" s="12"/>
      <c r="EQ656" s="12"/>
      <c r="ER656" s="12"/>
      <c r="ES656" s="12"/>
      <c r="ET656" s="12"/>
      <c r="EU656" s="12"/>
      <c r="EV656" s="12"/>
      <c r="EW656" s="12"/>
      <c r="EX656" s="12"/>
      <c r="EY656" s="12"/>
      <c r="EZ656" s="12"/>
      <c r="FA656" s="12"/>
      <c r="FB656" s="12"/>
      <c r="FC656" s="12"/>
      <c r="FD656" s="12"/>
      <c r="FE656" s="12"/>
      <c r="FF656" s="12"/>
      <c r="FG656" s="12"/>
      <c r="FH656" s="12"/>
      <c r="FI656" s="12"/>
      <c r="FJ656" s="12"/>
      <c r="FK656" s="12"/>
      <c r="FL656" s="12"/>
      <c r="FM656" s="12"/>
      <c r="FN656" s="12"/>
      <c r="FO656" s="12"/>
      <c r="FP656" s="12"/>
      <c r="FQ656" s="12"/>
      <c r="FR656" s="12"/>
    </row>
    <row r="657" spans="19:174" x14ac:dyDescent="0.3">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c r="DA657" s="12"/>
      <c r="DB657" s="12"/>
      <c r="DC657" s="12"/>
      <c r="DD657" s="12"/>
      <c r="DE657" s="12"/>
      <c r="DF657" s="12"/>
      <c r="DG657" s="12"/>
      <c r="DH657" s="12"/>
      <c r="DI657" s="12"/>
      <c r="DJ657" s="12"/>
      <c r="DK657" s="12"/>
      <c r="DL657" s="12"/>
      <c r="DM657" s="12"/>
      <c r="DN657" s="12"/>
      <c r="DO657" s="12"/>
      <c r="DP657" s="12"/>
      <c r="DQ657" s="12"/>
      <c r="DR657" s="12"/>
      <c r="DS657" s="12"/>
      <c r="DT657" s="12"/>
      <c r="DU657" s="12"/>
      <c r="DV657" s="12"/>
      <c r="DW657" s="12"/>
      <c r="DX657" s="12"/>
      <c r="DY657" s="12"/>
      <c r="DZ657" s="12"/>
      <c r="EA657" s="12"/>
      <c r="EB657" s="12"/>
      <c r="EC657" s="12"/>
      <c r="ED657" s="12"/>
      <c r="EE657" s="12"/>
      <c r="EF657" s="12"/>
      <c r="EG657" s="12"/>
      <c r="EH657" s="12"/>
      <c r="EI657" s="12"/>
      <c r="EJ657" s="12"/>
      <c r="EK657" s="12"/>
      <c r="EL657" s="12"/>
      <c r="EM657" s="12"/>
      <c r="EN657" s="12"/>
      <c r="EO657" s="12"/>
      <c r="EP657" s="12"/>
      <c r="EQ657" s="12"/>
      <c r="ER657" s="12"/>
      <c r="ES657" s="12"/>
      <c r="ET657" s="12"/>
      <c r="EU657" s="12"/>
      <c r="EV657" s="12"/>
      <c r="EW657" s="12"/>
      <c r="EX657" s="12"/>
      <c r="EY657" s="12"/>
      <c r="EZ657" s="12"/>
      <c r="FA657" s="12"/>
      <c r="FB657" s="12"/>
      <c r="FC657" s="12"/>
      <c r="FD657" s="12"/>
      <c r="FE657" s="12"/>
      <c r="FF657" s="12"/>
      <c r="FG657" s="12"/>
      <c r="FH657" s="12"/>
      <c r="FI657" s="12"/>
      <c r="FJ657" s="12"/>
      <c r="FK657" s="12"/>
      <c r="FL657" s="12"/>
      <c r="FM657" s="12"/>
      <c r="FN657" s="12"/>
      <c r="FO657" s="12"/>
      <c r="FP657" s="12"/>
      <c r="FQ657" s="12"/>
      <c r="FR657" s="12"/>
    </row>
    <row r="658" spans="19:174" x14ac:dyDescent="0.3">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c r="FJ658" s="12"/>
      <c r="FK658" s="12"/>
      <c r="FL658" s="12"/>
      <c r="FM658" s="12"/>
      <c r="FN658" s="12"/>
      <c r="FO658" s="12"/>
      <c r="FP658" s="12"/>
      <c r="FQ658" s="12"/>
      <c r="FR658" s="12"/>
    </row>
    <row r="659" spans="19:174" x14ac:dyDescent="0.3">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c r="FJ659" s="12"/>
      <c r="FK659" s="12"/>
      <c r="FL659" s="12"/>
      <c r="FM659" s="12"/>
      <c r="FN659" s="12"/>
      <c r="FO659" s="12"/>
      <c r="FP659" s="12"/>
      <c r="FQ659" s="12"/>
      <c r="FR659" s="12"/>
    </row>
    <row r="660" spans="19:174" x14ac:dyDescent="0.3">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c r="DA660" s="12"/>
      <c r="DB660" s="12"/>
      <c r="DC660" s="12"/>
      <c r="DD660" s="12"/>
      <c r="DE660" s="12"/>
      <c r="DF660" s="12"/>
      <c r="DG660" s="12"/>
      <c r="DH660" s="12"/>
      <c r="DI660" s="12"/>
      <c r="DJ660" s="12"/>
      <c r="DK660" s="12"/>
      <c r="DL660" s="12"/>
      <c r="DM660" s="12"/>
      <c r="DN660" s="12"/>
      <c r="DO660" s="12"/>
      <c r="DP660" s="12"/>
      <c r="DQ660" s="12"/>
      <c r="DR660" s="12"/>
      <c r="DS660" s="12"/>
      <c r="DT660" s="12"/>
      <c r="DU660" s="12"/>
      <c r="DV660" s="12"/>
      <c r="DW660" s="12"/>
      <c r="DX660" s="12"/>
      <c r="DY660" s="12"/>
      <c r="DZ660" s="12"/>
      <c r="EA660" s="12"/>
      <c r="EB660" s="12"/>
      <c r="EC660" s="12"/>
      <c r="ED660" s="12"/>
      <c r="EE660" s="12"/>
      <c r="EF660" s="12"/>
      <c r="EG660" s="12"/>
      <c r="EH660" s="12"/>
      <c r="EI660" s="12"/>
      <c r="EJ660" s="12"/>
      <c r="EK660" s="12"/>
      <c r="EL660" s="12"/>
      <c r="EM660" s="12"/>
      <c r="EN660" s="12"/>
      <c r="EO660" s="12"/>
      <c r="EP660" s="12"/>
      <c r="EQ660" s="12"/>
      <c r="ER660" s="12"/>
      <c r="ES660" s="12"/>
      <c r="ET660" s="12"/>
      <c r="EU660" s="12"/>
      <c r="EV660" s="12"/>
      <c r="EW660" s="12"/>
      <c r="EX660" s="12"/>
      <c r="EY660" s="12"/>
      <c r="EZ660" s="12"/>
      <c r="FA660" s="12"/>
      <c r="FB660" s="12"/>
      <c r="FC660" s="12"/>
      <c r="FD660" s="12"/>
      <c r="FE660" s="12"/>
      <c r="FF660" s="12"/>
      <c r="FG660" s="12"/>
      <c r="FH660" s="12"/>
      <c r="FI660" s="12"/>
      <c r="FJ660" s="12"/>
      <c r="FK660" s="12"/>
      <c r="FL660" s="12"/>
      <c r="FM660" s="12"/>
      <c r="FN660" s="12"/>
      <c r="FO660" s="12"/>
      <c r="FP660" s="12"/>
      <c r="FQ660" s="12"/>
      <c r="FR660" s="12"/>
    </row>
    <row r="661" spans="19:174" x14ac:dyDescent="0.3">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c r="DA661" s="12"/>
      <c r="DB661" s="12"/>
      <c r="DC661" s="12"/>
      <c r="DD661" s="12"/>
      <c r="DE661" s="12"/>
      <c r="DF661" s="12"/>
      <c r="DG661" s="12"/>
      <c r="DH661" s="12"/>
      <c r="DI661" s="12"/>
      <c r="DJ661" s="12"/>
      <c r="DK661" s="12"/>
      <c r="DL661" s="12"/>
      <c r="DM661" s="12"/>
      <c r="DN661" s="12"/>
      <c r="DO661" s="12"/>
      <c r="DP661" s="12"/>
      <c r="DQ661" s="12"/>
      <c r="DR661" s="12"/>
      <c r="DS661" s="12"/>
      <c r="DT661" s="12"/>
      <c r="DU661" s="12"/>
      <c r="DV661" s="12"/>
      <c r="DW661" s="12"/>
      <c r="DX661" s="12"/>
      <c r="DY661" s="12"/>
      <c r="DZ661" s="12"/>
      <c r="EA661" s="12"/>
      <c r="EB661" s="12"/>
      <c r="EC661" s="12"/>
      <c r="ED661" s="12"/>
      <c r="EE661" s="12"/>
      <c r="EF661" s="12"/>
      <c r="EG661" s="12"/>
      <c r="EH661" s="12"/>
      <c r="EI661" s="12"/>
      <c r="EJ661" s="12"/>
      <c r="EK661" s="12"/>
      <c r="EL661" s="12"/>
      <c r="EM661" s="12"/>
      <c r="EN661" s="12"/>
      <c r="EO661" s="12"/>
      <c r="EP661" s="12"/>
      <c r="EQ661" s="12"/>
      <c r="ER661" s="12"/>
      <c r="ES661" s="12"/>
      <c r="ET661" s="12"/>
      <c r="EU661" s="12"/>
      <c r="EV661" s="12"/>
      <c r="EW661" s="12"/>
      <c r="EX661" s="12"/>
      <c r="EY661" s="12"/>
      <c r="EZ661" s="12"/>
      <c r="FA661" s="12"/>
      <c r="FB661" s="12"/>
      <c r="FC661" s="12"/>
      <c r="FD661" s="12"/>
      <c r="FE661" s="12"/>
      <c r="FF661" s="12"/>
      <c r="FG661" s="12"/>
      <c r="FH661" s="12"/>
      <c r="FI661" s="12"/>
      <c r="FJ661" s="12"/>
      <c r="FK661" s="12"/>
      <c r="FL661" s="12"/>
      <c r="FM661" s="12"/>
      <c r="FN661" s="12"/>
      <c r="FO661" s="12"/>
      <c r="FP661" s="12"/>
      <c r="FQ661" s="12"/>
      <c r="FR661" s="12"/>
    </row>
    <row r="662" spans="19:174" x14ac:dyDescent="0.3">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c r="EH662" s="12"/>
      <c r="EI662" s="12"/>
      <c r="EJ662" s="12"/>
      <c r="EK662" s="12"/>
      <c r="EL662" s="12"/>
      <c r="EM662" s="12"/>
      <c r="EN662" s="12"/>
      <c r="EO662" s="12"/>
      <c r="EP662" s="12"/>
      <c r="EQ662" s="12"/>
      <c r="ER662" s="12"/>
      <c r="ES662" s="12"/>
      <c r="ET662" s="12"/>
      <c r="EU662" s="12"/>
      <c r="EV662" s="12"/>
      <c r="EW662" s="12"/>
      <c r="EX662" s="12"/>
      <c r="EY662" s="12"/>
      <c r="EZ662" s="12"/>
      <c r="FA662" s="12"/>
      <c r="FB662" s="12"/>
      <c r="FC662" s="12"/>
      <c r="FD662" s="12"/>
      <c r="FE662" s="12"/>
      <c r="FF662" s="12"/>
      <c r="FG662" s="12"/>
      <c r="FH662" s="12"/>
      <c r="FI662" s="12"/>
      <c r="FJ662" s="12"/>
      <c r="FK662" s="12"/>
      <c r="FL662" s="12"/>
      <c r="FM662" s="12"/>
      <c r="FN662" s="12"/>
      <c r="FO662" s="12"/>
      <c r="FP662" s="12"/>
      <c r="FQ662" s="12"/>
      <c r="FR662" s="12"/>
    </row>
    <row r="663" spans="19:174" x14ac:dyDescent="0.3">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c r="DA663" s="12"/>
      <c r="DB663" s="12"/>
      <c r="DC663" s="12"/>
      <c r="DD663" s="12"/>
      <c r="DE663" s="12"/>
      <c r="DF663" s="12"/>
      <c r="DG663" s="12"/>
      <c r="DH663" s="12"/>
      <c r="DI663" s="12"/>
      <c r="DJ663" s="12"/>
      <c r="DK663" s="12"/>
      <c r="DL663" s="12"/>
      <c r="DM663" s="12"/>
      <c r="DN663" s="12"/>
      <c r="DO663" s="12"/>
      <c r="DP663" s="12"/>
      <c r="DQ663" s="12"/>
      <c r="DR663" s="12"/>
      <c r="DS663" s="12"/>
      <c r="DT663" s="12"/>
      <c r="DU663" s="12"/>
      <c r="DV663" s="12"/>
      <c r="DW663" s="12"/>
      <c r="DX663" s="12"/>
      <c r="DY663" s="12"/>
      <c r="DZ663" s="12"/>
      <c r="EA663" s="12"/>
      <c r="EB663" s="12"/>
      <c r="EC663" s="12"/>
      <c r="ED663" s="1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c r="FJ663" s="12"/>
      <c r="FK663" s="12"/>
      <c r="FL663" s="12"/>
      <c r="FM663" s="12"/>
      <c r="FN663" s="12"/>
      <c r="FO663" s="12"/>
      <c r="FP663" s="12"/>
      <c r="FQ663" s="12"/>
      <c r="FR663" s="12"/>
    </row>
    <row r="664" spans="19:174" x14ac:dyDescent="0.3">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c r="FJ664" s="12"/>
      <c r="FK664" s="12"/>
      <c r="FL664" s="12"/>
      <c r="FM664" s="12"/>
      <c r="FN664" s="12"/>
      <c r="FO664" s="12"/>
      <c r="FP664" s="12"/>
      <c r="FQ664" s="12"/>
      <c r="FR664" s="12"/>
    </row>
    <row r="665" spans="19:174" x14ac:dyDescent="0.3">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c r="DA665" s="12"/>
      <c r="DB665" s="12"/>
      <c r="DC665" s="12"/>
      <c r="DD665" s="12"/>
      <c r="DE665" s="12"/>
      <c r="DF665" s="12"/>
      <c r="DG665" s="12"/>
      <c r="DH665" s="12"/>
      <c r="DI665" s="12"/>
      <c r="DJ665" s="12"/>
      <c r="DK665" s="12"/>
      <c r="DL665" s="12"/>
      <c r="DM665" s="12"/>
      <c r="DN665" s="12"/>
      <c r="DO665" s="12"/>
      <c r="DP665" s="12"/>
      <c r="DQ665" s="12"/>
      <c r="DR665" s="12"/>
      <c r="DS665" s="12"/>
      <c r="DT665" s="12"/>
      <c r="DU665" s="12"/>
      <c r="DV665" s="12"/>
      <c r="DW665" s="12"/>
      <c r="DX665" s="12"/>
      <c r="DY665" s="12"/>
      <c r="DZ665" s="12"/>
      <c r="EA665" s="12"/>
      <c r="EB665" s="12"/>
      <c r="EC665" s="12"/>
      <c r="ED665" s="1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c r="FJ665" s="12"/>
      <c r="FK665" s="12"/>
      <c r="FL665" s="12"/>
      <c r="FM665" s="12"/>
      <c r="FN665" s="12"/>
      <c r="FO665" s="12"/>
      <c r="FP665" s="12"/>
      <c r="FQ665" s="12"/>
      <c r="FR665" s="12"/>
    </row>
    <row r="666" spans="19:174" x14ac:dyDescent="0.3">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c r="DA666" s="12"/>
      <c r="DB666" s="12"/>
      <c r="DC666" s="12"/>
      <c r="DD666" s="12"/>
      <c r="DE666" s="12"/>
      <c r="DF666" s="12"/>
      <c r="DG666" s="12"/>
      <c r="DH666" s="12"/>
      <c r="DI666" s="12"/>
      <c r="DJ666" s="12"/>
      <c r="DK666" s="12"/>
      <c r="DL666" s="12"/>
      <c r="DM666" s="12"/>
      <c r="DN666" s="12"/>
      <c r="DO666" s="12"/>
      <c r="DP666" s="12"/>
      <c r="DQ666" s="12"/>
      <c r="DR666" s="12"/>
      <c r="DS666" s="12"/>
      <c r="DT666" s="12"/>
      <c r="DU666" s="12"/>
      <c r="DV666" s="12"/>
      <c r="DW666" s="12"/>
      <c r="DX666" s="12"/>
      <c r="DY666" s="12"/>
      <c r="DZ666" s="12"/>
      <c r="EA666" s="12"/>
      <c r="EB666" s="12"/>
      <c r="EC666" s="12"/>
      <c r="ED666" s="12"/>
      <c r="EE666" s="12"/>
      <c r="EF666" s="12"/>
      <c r="EG666" s="12"/>
      <c r="EH666" s="12"/>
      <c r="EI666" s="12"/>
      <c r="EJ666" s="12"/>
      <c r="EK666" s="12"/>
      <c r="EL666" s="12"/>
      <c r="EM666" s="12"/>
      <c r="EN666" s="12"/>
      <c r="EO666" s="12"/>
      <c r="EP666" s="12"/>
      <c r="EQ666" s="12"/>
      <c r="ER666" s="12"/>
      <c r="ES666" s="12"/>
      <c r="ET666" s="12"/>
      <c r="EU666" s="12"/>
      <c r="EV666" s="12"/>
      <c r="EW666" s="12"/>
      <c r="EX666" s="12"/>
      <c r="EY666" s="12"/>
      <c r="EZ666" s="12"/>
      <c r="FA666" s="12"/>
      <c r="FB666" s="12"/>
      <c r="FC666" s="12"/>
      <c r="FD666" s="12"/>
      <c r="FE666" s="12"/>
      <c r="FF666" s="12"/>
      <c r="FG666" s="12"/>
      <c r="FH666" s="12"/>
      <c r="FI666" s="12"/>
      <c r="FJ666" s="12"/>
      <c r="FK666" s="12"/>
      <c r="FL666" s="12"/>
      <c r="FM666" s="12"/>
      <c r="FN666" s="12"/>
      <c r="FO666" s="12"/>
      <c r="FP666" s="12"/>
      <c r="FQ666" s="12"/>
      <c r="FR666" s="12"/>
    </row>
    <row r="667" spans="19:174" x14ac:dyDescent="0.3">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c r="DA667" s="12"/>
      <c r="DB667" s="12"/>
      <c r="DC667" s="12"/>
      <c r="DD667" s="12"/>
      <c r="DE667" s="12"/>
      <c r="DF667" s="12"/>
      <c r="DG667" s="12"/>
      <c r="DH667" s="12"/>
      <c r="DI667" s="12"/>
      <c r="DJ667" s="12"/>
      <c r="DK667" s="12"/>
      <c r="DL667" s="12"/>
      <c r="DM667" s="12"/>
      <c r="DN667" s="12"/>
      <c r="DO667" s="12"/>
      <c r="DP667" s="12"/>
      <c r="DQ667" s="12"/>
      <c r="DR667" s="12"/>
      <c r="DS667" s="12"/>
      <c r="DT667" s="12"/>
      <c r="DU667" s="12"/>
      <c r="DV667" s="12"/>
      <c r="DW667" s="12"/>
      <c r="DX667" s="12"/>
      <c r="DY667" s="12"/>
      <c r="DZ667" s="12"/>
      <c r="EA667" s="12"/>
      <c r="EB667" s="12"/>
      <c r="EC667" s="12"/>
      <c r="ED667" s="12"/>
      <c r="EE667" s="12"/>
      <c r="EF667" s="12"/>
      <c r="EG667" s="12"/>
      <c r="EH667" s="12"/>
      <c r="EI667" s="12"/>
      <c r="EJ667" s="12"/>
      <c r="EK667" s="12"/>
      <c r="EL667" s="12"/>
      <c r="EM667" s="12"/>
      <c r="EN667" s="12"/>
      <c r="EO667" s="12"/>
      <c r="EP667" s="12"/>
      <c r="EQ667" s="12"/>
      <c r="ER667" s="12"/>
      <c r="ES667" s="12"/>
      <c r="ET667" s="12"/>
      <c r="EU667" s="12"/>
      <c r="EV667" s="12"/>
      <c r="EW667" s="12"/>
      <c r="EX667" s="12"/>
      <c r="EY667" s="12"/>
      <c r="EZ667" s="12"/>
      <c r="FA667" s="12"/>
      <c r="FB667" s="12"/>
      <c r="FC667" s="12"/>
      <c r="FD667" s="12"/>
      <c r="FE667" s="12"/>
      <c r="FF667" s="12"/>
      <c r="FG667" s="12"/>
      <c r="FH667" s="12"/>
      <c r="FI667" s="12"/>
      <c r="FJ667" s="12"/>
      <c r="FK667" s="12"/>
      <c r="FL667" s="12"/>
      <c r="FM667" s="12"/>
      <c r="FN667" s="12"/>
      <c r="FO667" s="12"/>
      <c r="FP667" s="12"/>
      <c r="FQ667" s="12"/>
      <c r="FR667" s="12"/>
    </row>
    <row r="668" spans="19:174" x14ac:dyDescent="0.3">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c r="DA668" s="12"/>
      <c r="DB668" s="12"/>
      <c r="DC668" s="12"/>
      <c r="DD668" s="12"/>
      <c r="DE668" s="12"/>
      <c r="DF668" s="12"/>
      <c r="DG668" s="12"/>
      <c r="DH668" s="12"/>
      <c r="DI668" s="12"/>
      <c r="DJ668" s="12"/>
      <c r="DK668" s="12"/>
      <c r="DL668" s="12"/>
      <c r="DM668" s="12"/>
      <c r="DN668" s="12"/>
      <c r="DO668" s="12"/>
      <c r="DP668" s="12"/>
      <c r="DQ668" s="12"/>
      <c r="DR668" s="12"/>
      <c r="DS668" s="12"/>
      <c r="DT668" s="12"/>
      <c r="DU668" s="12"/>
      <c r="DV668" s="12"/>
      <c r="DW668" s="12"/>
      <c r="DX668" s="12"/>
      <c r="DY668" s="12"/>
      <c r="DZ668" s="12"/>
      <c r="EA668" s="12"/>
      <c r="EB668" s="12"/>
      <c r="EC668" s="12"/>
      <c r="ED668" s="12"/>
      <c r="EE668" s="12"/>
      <c r="EF668" s="12"/>
      <c r="EG668" s="12"/>
      <c r="EH668" s="12"/>
      <c r="EI668" s="12"/>
      <c r="EJ668" s="12"/>
      <c r="EK668" s="12"/>
      <c r="EL668" s="12"/>
      <c r="EM668" s="12"/>
      <c r="EN668" s="12"/>
      <c r="EO668" s="12"/>
      <c r="EP668" s="12"/>
      <c r="EQ668" s="12"/>
      <c r="ER668" s="12"/>
      <c r="ES668" s="12"/>
      <c r="ET668" s="12"/>
      <c r="EU668" s="12"/>
      <c r="EV668" s="12"/>
      <c r="EW668" s="12"/>
      <c r="EX668" s="12"/>
      <c r="EY668" s="12"/>
      <c r="EZ668" s="12"/>
      <c r="FA668" s="12"/>
      <c r="FB668" s="12"/>
      <c r="FC668" s="12"/>
      <c r="FD668" s="12"/>
      <c r="FE668" s="12"/>
      <c r="FF668" s="12"/>
      <c r="FG668" s="12"/>
      <c r="FH668" s="12"/>
      <c r="FI668" s="12"/>
      <c r="FJ668" s="12"/>
      <c r="FK668" s="12"/>
      <c r="FL668" s="12"/>
      <c r="FM668" s="12"/>
      <c r="FN668" s="12"/>
      <c r="FO668" s="12"/>
      <c r="FP668" s="12"/>
      <c r="FQ668" s="12"/>
      <c r="FR668" s="12"/>
    </row>
    <row r="669" spans="19:174" x14ac:dyDescent="0.3">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c r="DA669" s="12"/>
      <c r="DB669" s="12"/>
      <c r="DC669" s="12"/>
      <c r="DD669" s="12"/>
      <c r="DE669" s="12"/>
      <c r="DF669" s="12"/>
      <c r="DG669" s="12"/>
      <c r="DH669" s="12"/>
      <c r="DI669" s="12"/>
      <c r="DJ669" s="12"/>
      <c r="DK669" s="12"/>
      <c r="DL669" s="12"/>
      <c r="DM669" s="12"/>
      <c r="DN669" s="12"/>
      <c r="DO669" s="12"/>
      <c r="DP669" s="12"/>
      <c r="DQ669" s="12"/>
      <c r="DR669" s="12"/>
      <c r="DS669" s="12"/>
      <c r="DT669" s="12"/>
      <c r="DU669" s="12"/>
      <c r="DV669" s="12"/>
      <c r="DW669" s="12"/>
      <c r="DX669" s="12"/>
      <c r="DY669" s="12"/>
      <c r="DZ669" s="12"/>
      <c r="EA669" s="12"/>
      <c r="EB669" s="12"/>
      <c r="EC669" s="12"/>
      <c r="ED669" s="12"/>
      <c r="EE669" s="12"/>
      <c r="EF669" s="12"/>
      <c r="EG669" s="12"/>
      <c r="EH669" s="12"/>
      <c r="EI669" s="12"/>
      <c r="EJ669" s="12"/>
      <c r="EK669" s="12"/>
      <c r="EL669" s="12"/>
      <c r="EM669" s="12"/>
      <c r="EN669" s="12"/>
      <c r="EO669" s="12"/>
      <c r="EP669" s="12"/>
      <c r="EQ669" s="12"/>
      <c r="ER669" s="12"/>
      <c r="ES669" s="12"/>
      <c r="ET669" s="12"/>
      <c r="EU669" s="12"/>
      <c r="EV669" s="12"/>
      <c r="EW669" s="12"/>
      <c r="EX669" s="12"/>
      <c r="EY669" s="12"/>
      <c r="EZ669" s="12"/>
      <c r="FA669" s="12"/>
      <c r="FB669" s="12"/>
      <c r="FC669" s="12"/>
      <c r="FD669" s="12"/>
      <c r="FE669" s="12"/>
      <c r="FF669" s="12"/>
      <c r="FG669" s="12"/>
      <c r="FH669" s="12"/>
      <c r="FI669" s="12"/>
      <c r="FJ669" s="12"/>
      <c r="FK669" s="12"/>
      <c r="FL669" s="12"/>
      <c r="FM669" s="12"/>
      <c r="FN669" s="12"/>
      <c r="FO669" s="12"/>
      <c r="FP669" s="12"/>
      <c r="FQ669" s="12"/>
      <c r="FR669" s="12"/>
    </row>
    <row r="670" spans="19:174" x14ac:dyDescent="0.3">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c r="FJ670" s="12"/>
      <c r="FK670" s="12"/>
      <c r="FL670" s="12"/>
      <c r="FM670" s="12"/>
      <c r="FN670" s="12"/>
      <c r="FO670" s="12"/>
      <c r="FP670" s="12"/>
      <c r="FQ670" s="12"/>
      <c r="FR670" s="12"/>
    </row>
    <row r="671" spans="19:174" x14ac:dyDescent="0.3">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c r="DA671" s="12"/>
      <c r="DB671" s="12"/>
      <c r="DC671" s="12"/>
      <c r="DD671" s="12"/>
      <c r="DE671" s="12"/>
      <c r="DF671" s="12"/>
      <c r="DG671" s="12"/>
      <c r="DH671" s="12"/>
      <c r="DI671" s="12"/>
      <c r="DJ671" s="12"/>
      <c r="DK671" s="12"/>
      <c r="DL671" s="12"/>
      <c r="DM671" s="12"/>
      <c r="DN671" s="12"/>
      <c r="DO671" s="12"/>
      <c r="DP671" s="12"/>
      <c r="DQ671" s="12"/>
      <c r="DR671" s="12"/>
      <c r="DS671" s="12"/>
      <c r="DT671" s="12"/>
      <c r="DU671" s="12"/>
      <c r="DV671" s="12"/>
      <c r="DW671" s="12"/>
      <c r="DX671" s="12"/>
      <c r="DY671" s="12"/>
      <c r="DZ671" s="12"/>
      <c r="EA671" s="12"/>
      <c r="EB671" s="12"/>
      <c r="EC671" s="12"/>
      <c r="ED671" s="12"/>
      <c r="EE671" s="12"/>
      <c r="EF671" s="12"/>
      <c r="EG671" s="12"/>
      <c r="EH671" s="12"/>
      <c r="EI671" s="12"/>
      <c r="EJ671" s="12"/>
      <c r="EK671" s="12"/>
      <c r="EL671" s="12"/>
      <c r="EM671" s="12"/>
      <c r="EN671" s="12"/>
      <c r="EO671" s="12"/>
      <c r="EP671" s="12"/>
      <c r="EQ671" s="12"/>
      <c r="ER671" s="12"/>
      <c r="ES671" s="12"/>
      <c r="ET671" s="12"/>
      <c r="EU671" s="12"/>
      <c r="EV671" s="12"/>
      <c r="EW671" s="12"/>
      <c r="EX671" s="12"/>
      <c r="EY671" s="12"/>
      <c r="EZ671" s="12"/>
      <c r="FA671" s="12"/>
      <c r="FB671" s="12"/>
      <c r="FC671" s="12"/>
      <c r="FD671" s="12"/>
      <c r="FE671" s="12"/>
      <c r="FF671" s="12"/>
      <c r="FG671" s="12"/>
      <c r="FH671" s="12"/>
      <c r="FI671" s="12"/>
      <c r="FJ671" s="12"/>
      <c r="FK671" s="12"/>
      <c r="FL671" s="12"/>
      <c r="FM671" s="12"/>
      <c r="FN671" s="12"/>
      <c r="FO671" s="12"/>
      <c r="FP671" s="12"/>
      <c r="FQ671" s="12"/>
      <c r="FR671" s="12"/>
    </row>
    <row r="672" spans="19:174" x14ac:dyDescent="0.3">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12"/>
      <c r="CC672" s="12"/>
      <c r="CD672" s="12"/>
      <c r="CE672" s="12"/>
      <c r="CF672" s="12"/>
      <c r="CG672" s="12"/>
      <c r="CH672" s="12"/>
      <c r="CI672" s="12"/>
      <c r="CJ672" s="12"/>
      <c r="CK672" s="12"/>
      <c r="CL672" s="12"/>
      <c r="CM672" s="12"/>
      <c r="CN672" s="12"/>
      <c r="CO672" s="12"/>
      <c r="CP672" s="12"/>
      <c r="CQ672" s="12"/>
      <c r="CR672" s="12"/>
      <c r="CS672" s="12"/>
      <c r="CT672" s="12"/>
      <c r="CU672" s="12"/>
      <c r="CV672" s="12"/>
      <c r="CW672" s="12"/>
      <c r="CX672" s="12"/>
      <c r="CY672" s="12"/>
      <c r="CZ672" s="12"/>
      <c r="DA672" s="12"/>
      <c r="DB672" s="12"/>
      <c r="DC672" s="12"/>
      <c r="DD672" s="12"/>
      <c r="DE672" s="12"/>
      <c r="DF672" s="12"/>
      <c r="DG672" s="12"/>
      <c r="DH672" s="12"/>
      <c r="DI672" s="12"/>
      <c r="DJ672" s="12"/>
      <c r="DK672" s="12"/>
      <c r="DL672" s="12"/>
      <c r="DM672" s="12"/>
      <c r="DN672" s="12"/>
      <c r="DO672" s="12"/>
      <c r="DP672" s="12"/>
      <c r="DQ672" s="12"/>
      <c r="DR672" s="12"/>
      <c r="DS672" s="12"/>
      <c r="DT672" s="12"/>
      <c r="DU672" s="12"/>
      <c r="DV672" s="12"/>
      <c r="DW672" s="12"/>
      <c r="DX672" s="12"/>
      <c r="DY672" s="12"/>
      <c r="DZ672" s="12"/>
      <c r="EA672" s="12"/>
      <c r="EB672" s="12"/>
      <c r="EC672" s="12"/>
      <c r="ED672" s="12"/>
      <c r="EE672" s="12"/>
      <c r="EF672" s="12"/>
      <c r="EG672" s="12"/>
      <c r="EH672" s="12"/>
      <c r="EI672" s="12"/>
      <c r="EJ672" s="12"/>
      <c r="EK672" s="12"/>
      <c r="EL672" s="12"/>
      <c r="EM672" s="12"/>
      <c r="EN672" s="12"/>
      <c r="EO672" s="12"/>
      <c r="EP672" s="12"/>
      <c r="EQ672" s="12"/>
      <c r="ER672" s="12"/>
      <c r="ES672" s="12"/>
      <c r="ET672" s="12"/>
      <c r="EU672" s="12"/>
      <c r="EV672" s="12"/>
      <c r="EW672" s="12"/>
      <c r="EX672" s="12"/>
      <c r="EY672" s="12"/>
      <c r="EZ672" s="12"/>
      <c r="FA672" s="12"/>
      <c r="FB672" s="12"/>
      <c r="FC672" s="12"/>
      <c r="FD672" s="12"/>
      <c r="FE672" s="12"/>
      <c r="FF672" s="12"/>
      <c r="FG672" s="12"/>
      <c r="FH672" s="12"/>
      <c r="FI672" s="12"/>
      <c r="FJ672" s="12"/>
      <c r="FK672" s="12"/>
      <c r="FL672" s="12"/>
      <c r="FM672" s="12"/>
      <c r="FN672" s="12"/>
      <c r="FO672" s="12"/>
      <c r="FP672" s="12"/>
      <c r="FQ672" s="12"/>
      <c r="FR672" s="12"/>
    </row>
    <row r="673" spans="19:174" x14ac:dyDescent="0.3">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12"/>
      <c r="CC673" s="12"/>
      <c r="CD673" s="12"/>
      <c r="CE673" s="12"/>
      <c r="CF673" s="12"/>
      <c r="CG673" s="12"/>
      <c r="CH673" s="12"/>
      <c r="CI673" s="12"/>
      <c r="CJ673" s="12"/>
      <c r="CK673" s="12"/>
      <c r="CL673" s="12"/>
      <c r="CM673" s="12"/>
      <c r="CN673" s="12"/>
      <c r="CO673" s="12"/>
      <c r="CP673" s="12"/>
      <c r="CQ673" s="12"/>
      <c r="CR673" s="12"/>
      <c r="CS673" s="12"/>
      <c r="CT673" s="12"/>
      <c r="CU673" s="12"/>
      <c r="CV673" s="12"/>
      <c r="CW673" s="12"/>
      <c r="CX673" s="12"/>
      <c r="CY673" s="12"/>
      <c r="CZ673" s="12"/>
      <c r="DA673" s="12"/>
      <c r="DB673" s="12"/>
      <c r="DC673" s="12"/>
      <c r="DD673" s="12"/>
      <c r="DE673" s="12"/>
      <c r="DF673" s="12"/>
      <c r="DG673" s="12"/>
      <c r="DH673" s="12"/>
      <c r="DI673" s="12"/>
      <c r="DJ673" s="12"/>
      <c r="DK673" s="12"/>
      <c r="DL673" s="12"/>
      <c r="DM673" s="12"/>
      <c r="DN673" s="12"/>
      <c r="DO673" s="12"/>
      <c r="DP673" s="12"/>
      <c r="DQ673" s="12"/>
      <c r="DR673" s="12"/>
      <c r="DS673" s="12"/>
      <c r="DT673" s="12"/>
      <c r="DU673" s="12"/>
      <c r="DV673" s="12"/>
      <c r="DW673" s="12"/>
      <c r="DX673" s="12"/>
      <c r="DY673" s="12"/>
      <c r="DZ673" s="12"/>
      <c r="EA673" s="12"/>
      <c r="EB673" s="12"/>
      <c r="EC673" s="12"/>
      <c r="ED673" s="12"/>
      <c r="EE673" s="12"/>
      <c r="EF673" s="12"/>
      <c r="EG673" s="12"/>
      <c r="EH673" s="12"/>
      <c r="EI673" s="12"/>
      <c r="EJ673" s="12"/>
      <c r="EK673" s="12"/>
      <c r="EL673" s="12"/>
      <c r="EM673" s="12"/>
      <c r="EN673" s="12"/>
      <c r="EO673" s="12"/>
      <c r="EP673" s="12"/>
      <c r="EQ673" s="12"/>
      <c r="ER673" s="12"/>
      <c r="ES673" s="12"/>
      <c r="ET673" s="12"/>
      <c r="EU673" s="12"/>
      <c r="EV673" s="12"/>
      <c r="EW673" s="12"/>
      <c r="EX673" s="12"/>
      <c r="EY673" s="12"/>
      <c r="EZ673" s="12"/>
      <c r="FA673" s="12"/>
      <c r="FB673" s="12"/>
      <c r="FC673" s="12"/>
      <c r="FD673" s="12"/>
      <c r="FE673" s="12"/>
      <c r="FF673" s="12"/>
      <c r="FG673" s="12"/>
      <c r="FH673" s="12"/>
      <c r="FI673" s="12"/>
      <c r="FJ673" s="12"/>
      <c r="FK673" s="12"/>
      <c r="FL673" s="12"/>
      <c r="FM673" s="12"/>
      <c r="FN673" s="12"/>
      <c r="FO673" s="12"/>
      <c r="FP673" s="12"/>
      <c r="FQ673" s="12"/>
      <c r="FR673" s="12"/>
    </row>
    <row r="674" spans="19:174" x14ac:dyDescent="0.3">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12"/>
      <c r="CC674" s="12"/>
      <c r="CD674" s="12"/>
      <c r="CE674" s="12"/>
      <c r="CF674" s="12"/>
      <c r="CG674" s="12"/>
      <c r="CH674" s="12"/>
      <c r="CI674" s="12"/>
      <c r="CJ674" s="12"/>
      <c r="CK674" s="12"/>
      <c r="CL674" s="12"/>
      <c r="CM674" s="12"/>
      <c r="CN674" s="12"/>
      <c r="CO674" s="12"/>
      <c r="CP674" s="12"/>
      <c r="CQ674" s="12"/>
      <c r="CR674" s="12"/>
      <c r="CS674" s="12"/>
      <c r="CT674" s="12"/>
      <c r="CU674" s="12"/>
      <c r="CV674" s="12"/>
      <c r="CW674" s="12"/>
      <c r="CX674" s="12"/>
      <c r="CY674" s="12"/>
      <c r="CZ674" s="12"/>
      <c r="DA674" s="12"/>
      <c r="DB674" s="12"/>
      <c r="DC674" s="12"/>
      <c r="DD674" s="12"/>
      <c r="DE674" s="12"/>
      <c r="DF674" s="12"/>
      <c r="DG674" s="12"/>
      <c r="DH674" s="12"/>
      <c r="DI674" s="12"/>
      <c r="DJ674" s="12"/>
      <c r="DK674" s="12"/>
      <c r="DL674" s="12"/>
      <c r="DM674" s="12"/>
      <c r="DN674" s="12"/>
      <c r="DO674" s="12"/>
      <c r="DP674" s="12"/>
      <c r="DQ674" s="12"/>
      <c r="DR674" s="12"/>
      <c r="DS674" s="12"/>
      <c r="DT674" s="12"/>
      <c r="DU674" s="12"/>
      <c r="DV674" s="12"/>
      <c r="DW674" s="12"/>
      <c r="DX674" s="12"/>
      <c r="DY674" s="12"/>
      <c r="DZ674" s="12"/>
      <c r="EA674" s="12"/>
      <c r="EB674" s="12"/>
      <c r="EC674" s="12"/>
      <c r="ED674" s="12"/>
      <c r="EE674" s="12"/>
      <c r="EF674" s="12"/>
      <c r="EG674" s="12"/>
      <c r="EH674" s="12"/>
      <c r="EI674" s="12"/>
      <c r="EJ674" s="12"/>
      <c r="EK674" s="12"/>
      <c r="EL674" s="12"/>
      <c r="EM674" s="12"/>
      <c r="EN674" s="12"/>
      <c r="EO674" s="12"/>
      <c r="EP674" s="12"/>
      <c r="EQ674" s="12"/>
      <c r="ER674" s="12"/>
      <c r="ES674" s="12"/>
      <c r="ET674" s="12"/>
      <c r="EU674" s="12"/>
      <c r="EV674" s="12"/>
      <c r="EW674" s="12"/>
      <c r="EX674" s="12"/>
      <c r="EY674" s="12"/>
      <c r="EZ674" s="12"/>
      <c r="FA674" s="12"/>
      <c r="FB674" s="12"/>
      <c r="FC674" s="12"/>
      <c r="FD674" s="12"/>
      <c r="FE674" s="12"/>
      <c r="FF674" s="12"/>
      <c r="FG674" s="12"/>
      <c r="FH674" s="12"/>
      <c r="FI674" s="12"/>
      <c r="FJ674" s="12"/>
      <c r="FK674" s="12"/>
      <c r="FL674" s="12"/>
      <c r="FM674" s="12"/>
      <c r="FN674" s="12"/>
      <c r="FO674" s="12"/>
      <c r="FP674" s="12"/>
      <c r="FQ674" s="12"/>
      <c r="FR674" s="12"/>
    </row>
    <row r="675" spans="19:174" x14ac:dyDescent="0.3">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12"/>
      <c r="CC675" s="12"/>
      <c r="CD675" s="12"/>
      <c r="CE675" s="12"/>
      <c r="CF675" s="12"/>
      <c r="CG675" s="12"/>
      <c r="CH675" s="12"/>
      <c r="CI675" s="12"/>
      <c r="CJ675" s="12"/>
      <c r="CK675" s="12"/>
      <c r="CL675" s="12"/>
      <c r="CM675" s="12"/>
      <c r="CN675" s="12"/>
      <c r="CO675" s="12"/>
      <c r="CP675" s="12"/>
      <c r="CQ675" s="12"/>
      <c r="CR675" s="12"/>
      <c r="CS675" s="12"/>
      <c r="CT675" s="12"/>
      <c r="CU675" s="12"/>
      <c r="CV675" s="12"/>
      <c r="CW675" s="12"/>
      <c r="CX675" s="12"/>
      <c r="CY675" s="12"/>
      <c r="CZ675" s="12"/>
      <c r="DA675" s="12"/>
      <c r="DB675" s="12"/>
      <c r="DC675" s="12"/>
      <c r="DD675" s="12"/>
      <c r="DE675" s="12"/>
      <c r="DF675" s="12"/>
      <c r="DG675" s="12"/>
      <c r="DH675" s="12"/>
      <c r="DI675" s="12"/>
      <c r="DJ675" s="12"/>
      <c r="DK675" s="12"/>
      <c r="DL675" s="12"/>
      <c r="DM675" s="12"/>
      <c r="DN675" s="12"/>
      <c r="DO675" s="12"/>
      <c r="DP675" s="12"/>
      <c r="DQ675" s="12"/>
      <c r="DR675" s="12"/>
      <c r="DS675" s="12"/>
      <c r="DT675" s="12"/>
      <c r="DU675" s="12"/>
      <c r="DV675" s="12"/>
      <c r="DW675" s="12"/>
      <c r="DX675" s="12"/>
      <c r="DY675" s="12"/>
      <c r="DZ675" s="12"/>
      <c r="EA675" s="12"/>
      <c r="EB675" s="12"/>
      <c r="EC675" s="12"/>
      <c r="ED675" s="12"/>
      <c r="EE675" s="12"/>
      <c r="EF675" s="12"/>
      <c r="EG675" s="12"/>
      <c r="EH675" s="12"/>
      <c r="EI675" s="12"/>
      <c r="EJ675" s="12"/>
      <c r="EK675" s="12"/>
      <c r="EL675" s="12"/>
      <c r="EM675" s="12"/>
      <c r="EN675" s="12"/>
      <c r="EO675" s="12"/>
      <c r="EP675" s="12"/>
      <c r="EQ675" s="12"/>
      <c r="ER675" s="12"/>
      <c r="ES675" s="12"/>
      <c r="ET675" s="12"/>
      <c r="EU675" s="12"/>
      <c r="EV675" s="12"/>
      <c r="EW675" s="12"/>
      <c r="EX675" s="12"/>
      <c r="EY675" s="12"/>
      <c r="EZ675" s="12"/>
      <c r="FA675" s="12"/>
      <c r="FB675" s="12"/>
      <c r="FC675" s="12"/>
      <c r="FD675" s="12"/>
      <c r="FE675" s="12"/>
      <c r="FF675" s="12"/>
      <c r="FG675" s="12"/>
      <c r="FH675" s="12"/>
      <c r="FI675" s="12"/>
      <c r="FJ675" s="12"/>
      <c r="FK675" s="12"/>
      <c r="FL675" s="12"/>
      <c r="FM675" s="12"/>
      <c r="FN675" s="12"/>
      <c r="FO675" s="12"/>
      <c r="FP675" s="12"/>
      <c r="FQ675" s="12"/>
      <c r="FR675" s="12"/>
    </row>
    <row r="676" spans="19:174" x14ac:dyDescent="0.3">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c r="DA676" s="12"/>
      <c r="DB676" s="12"/>
      <c r="DC676" s="12"/>
      <c r="DD676" s="12"/>
      <c r="DE676" s="12"/>
      <c r="DF676" s="12"/>
      <c r="DG676" s="12"/>
      <c r="DH676" s="12"/>
      <c r="DI676" s="12"/>
      <c r="DJ676" s="12"/>
      <c r="DK676" s="12"/>
      <c r="DL676" s="12"/>
      <c r="DM676" s="12"/>
      <c r="DN676" s="12"/>
      <c r="DO676" s="12"/>
      <c r="DP676" s="12"/>
      <c r="DQ676" s="12"/>
      <c r="DR676" s="12"/>
      <c r="DS676" s="12"/>
      <c r="DT676" s="12"/>
      <c r="DU676" s="12"/>
      <c r="DV676" s="12"/>
      <c r="DW676" s="12"/>
      <c r="DX676" s="12"/>
      <c r="DY676" s="12"/>
      <c r="DZ676" s="12"/>
      <c r="EA676" s="12"/>
      <c r="EB676" s="12"/>
      <c r="EC676" s="12"/>
      <c r="ED676" s="12"/>
      <c r="EE676" s="12"/>
      <c r="EF676" s="12"/>
      <c r="EG676" s="12"/>
      <c r="EH676" s="12"/>
      <c r="EI676" s="12"/>
      <c r="EJ676" s="12"/>
      <c r="EK676" s="12"/>
      <c r="EL676" s="12"/>
      <c r="EM676" s="12"/>
      <c r="EN676" s="12"/>
      <c r="EO676" s="12"/>
      <c r="EP676" s="12"/>
      <c r="EQ676" s="12"/>
      <c r="ER676" s="12"/>
      <c r="ES676" s="12"/>
      <c r="ET676" s="12"/>
      <c r="EU676" s="12"/>
      <c r="EV676" s="12"/>
      <c r="EW676" s="12"/>
      <c r="EX676" s="12"/>
      <c r="EY676" s="12"/>
      <c r="EZ676" s="12"/>
      <c r="FA676" s="12"/>
      <c r="FB676" s="12"/>
      <c r="FC676" s="12"/>
      <c r="FD676" s="12"/>
      <c r="FE676" s="12"/>
      <c r="FF676" s="12"/>
      <c r="FG676" s="12"/>
      <c r="FH676" s="12"/>
      <c r="FI676" s="12"/>
      <c r="FJ676" s="12"/>
      <c r="FK676" s="12"/>
      <c r="FL676" s="12"/>
      <c r="FM676" s="12"/>
      <c r="FN676" s="12"/>
      <c r="FO676" s="12"/>
      <c r="FP676" s="12"/>
      <c r="FQ676" s="12"/>
      <c r="FR676" s="12"/>
    </row>
    <row r="677" spans="19:174" x14ac:dyDescent="0.3">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12"/>
      <c r="CZ677" s="12"/>
      <c r="DA677" s="12"/>
      <c r="DB677" s="12"/>
      <c r="DC677" s="12"/>
      <c r="DD677" s="12"/>
      <c r="DE677" s="12"/>
      <c r="DF677" s="12"/>
      <c r="DG677" s="12"/>
      <c r="DH677" s="12"/>
      <c r="DI677" s="12"/>
      <c r="DJ677" s="12"/>
      <c r="DK677" s="12"/>
      <c r="DL677" s="12"/>
      <c r="DM677" s="12"/>
      <c r="DN677" s="12"/>
      <c r="DO677" s="12"/>
      <c r="DP677" s="12"/>
      <c r="DQ677" s="12"/>
      <c r="DR677" s="12"/>
      <c r="DS677" s="12"/>
      <c r="DT677" s="12"/>
      <c r="DU677" s="12"/>
      <c r="DV677" s="12"/>
      <c r="DW677" s="12"/>
      <c r="DX677" s="12"/>
      <c r="DY677" s="12"/>
      <c r="DZ677" s="12"/>
      <c r="EA677" s="12"/>
      <c r="EB677" s="12"/>
      <c r="EC677" s="12"/>
      <c r="ED677" s="12"/>
      <c r="EE677" s="12"/>
      <c r="EF677" s="12"/>
      <c r="EG677" s="12"/>
      <c r="EH677" s="12"/>
      <c r="EI677" s="12"/>
      <c r="EJ677" s="12"/>
      <c r="EK677" s="12"/>
      <c r="EL677" s="12"/>
      <c r="EM677" s="12"/>
      <c r="EN677" s="12"/>
      <c r="EO677" s="12"/>
      <c r="EP677" s="12"/>
      <c r="EQ677" s="12"/>
      <c r="ER677" s="12"/>
      <c r="ES677" s="12"/>
      <c r="ET677" s="12"/>
      <c r="EU677" s="12"/>
      <c r="EV677" s="12"/>
      <c r="EW677" s="12"/>
      <c r="EX677" s="12"/>
      <c r="EY677" s="12"/>
      <c r="EZ677" s="12"/>
      <c r="FA677" s="12"/>
      <c r="FB677" s="12"/>
      <c r="FC677" s="12"/>
      <c r="FD677" s="12"/>
      <c r="FE677" s="12"/>
      <c r="FF677" s="12"/>
      <c r="FG677" s="12"/>
      <c r="FH677" s="12"/>
      <c r="FI677" s="12"/>
      <c r="FJ677" s="12"/>
      <c r="FK677" s="12"/>
      <c r="FL677" s="12"/>
      <c r="FM677" s="12"/>
      <c r="FN677" s="12"/>
      <c r="FO677" s="12"/>
      <c r="FP677" s="12"/>
      <c r="FQ677" s="12"/>
      <c r="FR677" s="12"/>
    </row>
    <row r="678" spans="19:174" x14ac:dyDescent="0.3">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c r="DA678" s="12"/>
      <c r="DB678" s="12"/>
      <c r="DC678" s="12"/>
      <c r="DD678" s="12"/>
      <c r="DE678" s="12"/>
      <c r="DF678" s="12"/>
      <c r="DG678" s="12"/>
      <c r="DH678" s="12"/>
      <c r="DI678" s="12"/>
      <c r="DJ678" s="12"/>
      <c r="DK678" s="12"/>
      <c r="DL678" s="12"/>
      <c r="DM678" s="12"/>
      <c r="DN678" s="12"/>
      <c r="DO678" s="12"/>
      <c r="DP678" s="12"/>
      <c r="DQ678" s="12"/>
      <c r="DR678" s="12"/>
      <c r="DS678" s="12"/>
      <c r="DT678" s="12"/>
      <c r="DU678" s="12"/>
      <c r="DV678" s="12"/>
      <c r="DW678" s="12"/>
      <c r="DX678" s="12"/>
      <c r="DY678" s="12"/>
      <c r="DZ678" s="12"/>
      <c r="EA678" s="12"/>
      <c r="EB678" s="12"/>
      <c r="EC678" s="12"/>
      <c r="ED678" s="12"/>
      <c r="EE678" s="12"/>
      <c r="EF678" s="12"/>
      <c r="EG678" s="12"/>
      <c r="EH678" s="12"/>
      <c r="EI678" s="12"/>
      <c r="EJ678" s="12"/>
      <c r="EK678" s="12"/>
      <c r="EL678" s="12"/>
      <c r="EM678" s="12"/>
      <c r="EN678" s="12"/>
      <c r="EO678" s="12"/>
      <c r="EP678" s="12"/>
      <c r="EQ678" s="12"/>
      <c r="ER678" s="12"/>
      <c r="ES678" s="12"/>
      <c r="ET678" s="12"/>
      <c r="EU678" s="12"/>
      <c r="EV678" s="12"/>
      <c r="EW678" s="12"/>
      <c r="EX678" s="12"/>
      <c r="EY678" s="12"/>
      <c r="EZ678" s="12"/>
      <c r="FA678" s="12"/>
      <c r="FB678" s="12"/>
      <c r="FC678" s="12"/>
      <c r="FD678" s="12"/>
      <c r="FE678" s="12"/>
      <c r="FF678" s="12"/>
      <c r="FG678" s="12"/>
      <c r="FH678" s="12"/>
      <c r="FI678" s="12"/>
      <c r="FJ678" s="12"/>
      <c r="FK678" s="12"/>
      <c r="FL678" s="12"/>
      <c r="FM678" s="12"/>
      <c r="FN678" s="12"/>
      <c r="FO678" s="12"/>
      <c r="FP678" s="12"/>
      <c r="FQ678" s="12"/>
      <c r="FR678" s="12"/>
    </row>
    <row r="679" spans="19:174" x14ac:dyDescent="0.3">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12"/>
      <c r="CC679" s="12"/>
      <c r="CD679" s="12"/>
      <c r="CE679" s="12"/>
      <c r="CF679" s="12"/>
      <c r="CG679" s="12"/>
      <c r="CH679" s="12"/>
      <c r="CI679" s="12"/>
      <c r="CJ679" s="12"/>
      <c r="CK679" s="12"/>
      <c r="CL679" s="12"/>
      <c r="CM679" s="12"/>
      <c r="CN679" s="12"/>
      <c r="CO679" s="12"/>
      <c r="CP679" s="12"/>
      <c r="CQ679" s="12"/>
      <c r="CR679" s="12"/>
      <c r="CS679" s="12"/>
      <c r="CT679" s="12"/>
      <c r="CU679" s="12"/>
      <c r="CV679" s="12"/>
      <c r="CW679" s="12"/>
      <c r="CX679" s="12"/>
      <c r="CY679" s="12"/>
      <c r="CZ679" s="12"/>
      <c r="DA679" s="12"/>
      <c r="DB679" s="12"/>
      <c r="DC679" s="12"/>
      <c r="DD679" s="12"/>
      <c r="DE679" s="12"/>
      <c r="DF679" s="12"/>
      <c r="DG679" s="12"/>
      <c r="DH679" s="12"/>
      <c r="DI679" s="12"/>
      <c r="DJ679" s="12"/>
      <c r="DK679" s="12"/>
      <c r="DL679" s="12"/>
      <c r="DM679" s="12"/>
      <c r="DN679" s="12"/>
      <c r="DO679" s="12"/>
      <c r="DP679" s="12"/>
      <c r="DQ679" s="12"/>
      <c r="DR679" s="12"/>
      <c r="DS679" s="12"/>
      <c r="DT679" s="12"/>
      <c r="DU679" s="12"/>
      <c r="DV679" s="12"/>
      <c r="DW679" s="12"/>
      <c r="DX679" s="12"/>
      <c r="DY679" s="12"/>
      <c r="DZ679" s="12"/>
      <c r="EA679" s="12"/>
      <c r="EB679" s="12"/>
      <c r="EC679" s="12"/>
      <c r="ED679" s="12"/>
      <c r="EE679" s="12"/>
      <c r="EF679" s="12"/>
      <c r="EG679" s="12"/>
      <c r="EH679" s="12"/>
      <c r="EI679" s="12"/>
      <c r="EJ679" s="12"/>
      <c r="EK679" s="12"/>
      <c r="EL679" s="12"/>
      <c r="EM679" s="12"/>
      <c r="EN679" s="12"/>
      <c r="EO679" s="12"/>
      <c r="EP679" s="12"/>
      <c r="EQ679" s="12"/>
      <c r="ER679" s="12"/>
      <c r="ES679" s="12"/>
      <c r="ET679" s="12"/>
      <c r="EU679" s="12"/>
      <c r="EV679" s="12"/>
      <c r="EW679" s="12"/>
      <c r="EX679" s="12"/>
      <c r="EY679" s="12"/>
      <c r="EZ679" s="12"/>
      <c r="FA679" s="12"/>
      <c r="FB679" s="12"/>
      <c r="FC679" s="12"/>
      <c r="FD679" s="12"/>
      <c r="FE679" s="12"/>
      <c r="FF679" s="12"/>
      <c r="FG679" s="12"/>
      <c r="FH679" s="12"/>
      <c r="FI679" s="12"/>
      <c r="FJ679" s="12"/>
      <c r="FK679" s="12"/>
      <c r="FL679" s="12"/>
      <c r="FM679" s="12"/>
      <c r="FN679" s="12"/>
      <c r="FO679" s="12"/>
      <c r="FP679" s="12"/>
      <c r="FQ679" s="12"/>
      <c r="FR679" s="12"/>
    </row>
    <row r="680" spans="19:174" x14ac:dyDescent="0.3">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12"/>
      <c r="CC680" s="12"/>
      <c r="CD680" s="12"/>
      <c r="CE680" s="12"/>
      <c r="CF680" s="12"/>
      <c r="CG680" s="12"/>
      <c r="CH680" s="12"/>
      <c r="CI680" s="12"/>
      <c r="CJ680" s="12"/>
      <c r="CK680" s="12"/>
      <c r="CL680" s="12"/>
      <c r="CM680" s="12"/>
      <c r="CN680" s="12"/>
      <c r="CO680" s="12"/>
      <c r="CP680" s="12"/>
      <c r="CQ680" s="12"/>
      <c r="CR680" s="12"/>
      <c r="CS680" s="12"/>
      <c r="CT680" s="12"/>
      <c r="CU680" s="12"/>
      <c r="CV680" s="12"/>
      <c r="CW680" s="12"/>
      <c r="CX680" s="12"/>
      <c r="CY680" s="12"/>
      <c r="CZ680" s="12"/>
      <c r="DA680" s="12"/>
      <c r="DB680" s="12"/>
      <c r="DC680" s="12"/>
      <c r="DD680" s="12"/>
      <c r="DE680" s="12"/>
      <c r="DF680" s="12"/>
      <c r="DG680" s="12"/>
      <c r="DH680" s="12"/>
      <c r="DI680" s="12"/>
      <c r="DJ680" s="12"/>
      <c r="DK680" s="12"/>
      <c r="DL680" s="12"/>
      <c r="DM680" s="12"/>
      <c r="DN680" s="12"/>
      <c r="DO680" s="12"/>
      <c r="DP680" s="12"/>
      <c r="DQ680" s="12"/>
      <c r="DR680" s="12"/>
      <c r="DS680" s="12"/>
      <c r="DT680" s="12"/>
      <c r="DU680" s="12"/>
      <c r="DV680" s="12"/>
      <c r="DW680" s="12"/>
      <c r="DX680" s="12"/>
      <c r="DY680" s="12"/>
      <c r="DZ680" s="12"/>
      <c r="EA680" s="12"/>
      <c r="EB680" s="12"/>
      <c r="EC680" s="12"/>
      <c r="ED680" s="12"/>
      <c r="EE680" s="12"/>
      <c r="EF680" s="12"/>
      <c r="EG680" s="12"/>
      <c r="EH680" s="12"/>
      <c r="EI680" s="12"/>
      <c r="EJ680" s="12"/>
      <c r="EK680" s="12"/>
      <c r="EL680" s="12"/>
      <c r="EM680" s="12"/>
      <c r="EN680" s="12"/>
      <c r="EO680" s="12"/>
      <c r="EP680" s="12"/>
      <c r="EQ680" s="12"/>
      <c r="ER680" s="12"/>
      <c r="ES680" s="12"/>
      <c r="ET680" s="12"/>
      <c r="EU680" s="12"/>
      <c r="EV680" s="12"/>
      <c r="EW680" s="12"/>
      <c r="EX680" s="12"/>
      <c r="EY680" s="12"/>
      <c r="EZ680" s="12"/>
      <c r="FA680" s="12"/>
      <c r="FB680" s="12"/>
      <c r="FC680" s="12"/>
      <c r="FD680" s="12"/>
      <c r="FE680" s="12"/>
      <c r="FF680" s="12"/>
      <c r="FG680" s="12"/>
      <c r="FH680" s="12"/>
      <c r="FI680" s="12"/>
      <c r="FJ680" s="12"/>
      <c r="FK680" s="12"/>
      <c r="FL680" s="12"/>
      <c r="FM680" s="12"/>
      <c r="FN680" s="12"/>
      <c r="FO680" s="12"/>
      <c r="FP680" s="12"/>
      <c r="FQ680" s="12"/>
      <c r="FR680" s="12"/>
    </row>
    <row r="681" spans="19:174" x14ac:dyDescent="0.3">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12"/>
      <c r="CC681" s="12"/>
      <c r="CD681" s="12"/>
      <c r="CE681" s="12"/>
      <c r="CF681" s="12"/>
      <c r="CG681" s="12"/>
      <c r="CH681" s="12"/>
      <c r="CI681" s="12"/>
      <c r="CJ681" s="12"/>
      <c r="CK681" s="12"/>
      <c r="CL681" s="12"/>
      <c r="CM681" s="12"/>
      <c r="CN681" s="12"/>
      <c r="CO681" s="12"/>
      <c r="CP681" s="12"/>
      <c r="CQ681" s="12"/>
      <c r="CR681" s="12"/>
      <c r="CS681" s="12"/>
      <c r="CT681" s="12"/>
      <c r="CU681" s="12"/>
      <c r="CV681" s="12"/>
      <c r="CW681" s="12"/>
      <c r="CX681" s="12"/>
      <c r="CY681" s="12"/>
      <c r="CZ681" s="12"/>
      <c r="DA681" s="12"/>
      <c r="DB681" s="12"/>
      <c r="DC681" s="12"/>
      <c r="DD681" s="12"/>
      <c r="DE681" s="12"/>
      <c r="DF681" s="12"/>
      <c r="DG681" s="12"/>
      <c r="DH681" s="12"/>
      <c r="DI681" s="12"/>
      <c r="DJ681" s="12"/>
      <c r="DK681" s="12"/>
      <c r="DL681" s="12"/>
      <c r="DM681" s="12"/>
      <c r="DN681" s="12"/>
      <c r="DO681" s="12"/>
      <c r="DP681" s="12"/>
      <c r="DQ681" s="12"/>
      <c r="DR681" s="12"/>
      <c r="DS681" s="12"/>
      <c r="DT681" s="12"/>
      <c r="DU681" s="12"/>
      <c r="DV681" s="12"/>
      <c r="DW681" s="12"/>
      <c r="DX681" s="12"/>
      <c r="DY681" s="12"/>
      <c r="DZ681" s="12"/>
      <c r="EA681" s="12"/>
      <c r="EB681" s="12"/>
      <c r="EC681" s="12"/>
      <c r="ED681" s="12"/>
      <c r="EE681" s="12"/>
      <c r="EF681" s="12"/>
      <c r="EG681" s="12"/>
      <c r="EH681" s="12"/>
      <c r="EI681" s="12"/>
      <c r="EJ681" s="12"/>
      <c r="EK681" s="12"/>
      <c r="EL681" s="12"/>
      <c r="EM681" s="12"/>
      <c r="EN681" s="12"/>
      <c r="EO681" s="12"/>
      <c r="EP681" s="12"/>
      <c r="EQ681" s="12"/>
      <c r="ER681" s="12"/>
      <c r="ES681" s="12"/>
      <c r="ET681" s="12"/>
      <c r="EU681" s="12"/>
      <c r="EV681" s="12"/>
      <c r="EW681" s="12"/>
      <c r="EX681" s="12"/>
      <c r="EY681" s="12"/>
      <c r="EZ681" s="12"/>
      <c r="FA681" s="12"/>
      <c r="FB681" s="12"/>
      <c r="FC681" s="12"/>
      <c r="FD681" s="12"/>
      <c r="FE681" s="12"/>
      <c r="FF681" s="12"/>
      <c r="FG681" s="12"/>
      <c r="FH681" s="12"/>
      <c r="FI681" s="12"/>
      <c r="FJ681" s="12"/>
      <c r="FK681" s="12"/>
      <c r="FL681" s="12"/>
      <c r="FM681" s="12"/>
      <c r="FN681" s="12"/>
      <c r="FO681" s="12"/>
      <c r="FP681" s="12"/>
      <c r="FQ681" s="12"/>
      <c r="FR681" s="12"/>
    </row>
    <row r="682" spans="19:174" x14ac:dyDescent="0.3">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12"/>
      <c r="CZ682" s="12"/>
      <c r="DA682" s="12"/>
      <c r="DB682" s="12"/>
      <c r="DC682" s="12"/>
      <c r="DD682" s="12"/>
      <c r="DE682" s="12"/>
      <c r="DF682" s="12"/>
      <c r="DG682" s="12"/>
      <c r="DH682" s="12"/>
      <c r="DI682" s="12"/>
      <c r="DJ682" s="12"/>
      <c r="DK682" s="12"/>
      <c r="DL682" s="12"/>
      <c r="DM682" s="12"/>
      <c r="DN682" s="12"/>
      <c r="DO682" s="12"/>
      <c r="DP682" s="12"/>
      <c r="DQ682" s="12"/>
      <c r="DR682" s="12"/>
      <c r="DS682" s="12"/>
      <c r="DT682" s="12"/>
      <c r="DU682" s="12"/>
      <c r="DV682" s="12"/>
      <c r="DW682" s="12"/>
      <c r="DX682" s="12"/>
      <c r="DY682" s="12"/>
      <c r="DZ682" s="12"/>
      <c r="EA682" s="12"/>
      <c r="EB682" s="12"/>
      <c r="EC682" s="12"/>
      <c r="ED682" s="12"/>
      <c r="EE682" s="12"/>
      <c r="EF682" s="12"/>
      <c r="EG682" s="12"/>
      <c r="EH682" s="12"/>
      <c r="EI682" s="12"/>
      <c r="EJ682" s="12"/>
      <c r="EK682" s="12"/>
      <c r="EL682" s="12"/>
      <c r="EM682" s="12"/>
      <c r="EN682" s="12"/>
      <c r="EO682" s="12"/>
      <c r="EP682" s="12"/>
      <c r="EQ682" s="12"/>
      <c r="ER682" s="12"/>
      <c r="ES682" s="12"/>
      <c r="ET682" s="12"/>
      <c r="EU682" s="12"/>
      <c r="EV682" s="12"/>
      <c r="EW682" s="12"/>
      <c r="EX682" s="12"/>
      <c r="EY682" s="12"/>
      <c r="EZ682" s="12"/>
      <c r="FA682" s="12"/>
      <c r="FB682" s="12"/>
      <c r="FC682" s="12"/>
      <c r="FD682" s="12"/>
      <c r="FE682" s="12"/>
      <c r="FF682" s="12"/>
      <c r="FG682" s="12"/>
      <c r="FH682" s="12"/>
      <c r="FI682" s="12"/>
      <c r="FJ682" s="12"/>
      <c r="FK682" s="12"/>
      <c r="FL682" s="12"/>
      <c r="FM682" s="12"/>
      <c r="FN682" s="12"/>
      <c r="FO682" s="12"/>
      <c r="FP682" s="12"/>
      <c r="FQ682" s="12"/>
      <c r="FR682" s="12"/>
    </row>
    <row r="683" spans="19:174" x14ac:dyDescent="0.3">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12"/>
      <c r="CZ683" s="12"/>
      <c r="DA683" s="12"/>
      <c r="DB683" s="12"/>
      <c r="DC683" s="12"/>
      <c r="DD683" s="12"/>
      <c r="DE683" s="12"/>
      <c r="DF683" s="12"/>
      <c r="DG683" s="12"/>
      <c r="DH683" s="12"/>
      <c r="DI683" s="12"/>
      <c r="DJ683" s="12"/>
      <c r="DK683" s="12"/>
      <c r="DL683" s="12"/>
      <c r="DM683" s="12"/>
      <c r="DN683" s="12"/>
      <c r="DO683" s="12"/>
      <c r="DP683" s="12"/>
      <c r="DQ683" s="12"/>
      <c r="DR683" s="12"/>
      <c r="DS683" s="12"/>
      <c r="DT683" s="12"/>
      <c r="DU683" s="12"/>
      <c r="DV683" s="12"/>
      <c r="DW683" s="12"/>
      <c r="DX683" s="12"/>
      <c r="DY683" s="12"/>
      <c r="DZ683" s="12"/>
      <c r="EA683" s="12"/>
      <c r="EB683" s="12"/>
      <c r="EC683" s="12"/>
      <c r="ED683" s="12"/>
      <c r="EE683" s="12"/>
      <c r="EF683" s="12"/>
      <c r="EG683" s="12"/>
      <c r="EH683" s="12"/>
      <c r="EI683" s="12"/>
      <c r="EJ683" s="12"/>
      <c r="EK683" s="12"/>
      <c r="EL683" s="12"/>
      <c r="EM683" s="12"/>
      <c r="EN683" s="12"/>
      <c r="EO683" s="12"/>
      <c r="EP683" s="12"/>
      <c r="EQ683" s="12"/>
      <c r="ER683" s="12"/>
      <c r="ES683" s="12"/>
      <c r="ET683" s="12"/>
      <c r="EU683" s="12"/>
      <c r="EV683" s="12"/>
      <c r="EW683" s="12"/>
      <c r="EX683" s="12"/>
      <c r="EY683" s="12"/>
      <c r="EZ683" s="12"/>
      <c r="FA683" s="12"/>
      <c r="FB683" s="12"/>
      <c r="FC683" s="12"/>
      <c r="FD683" s="12"/>
      <c r="FE683" s="12"/>
      <c r="FF683" s="12"/>
      <c r="FG683" s="12"/>
      <c r="FH683" s="12"/>
      <c r="FI683" s="12"/>
      <c r="FJ683" s="12"/>
      <c r="FK683" s="12"/>
      <c r="FL683" s="12"/>
      <c r="FM683" s="12"/>
      <c r="FN683" s="12"/>
      <c r="FO683" s="12"/>
      <c r="FP683" s="12"/>
      <c r="FQ683" s="12"/>
      <c r="FR683" s="12"/>
    </row>
    <row r="684" spans="19:174" x14ac:dyDescent="0.3">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12"/>
      <c r="CC684" s="12"/>
      <c r="CD684" s="12"/>
      <c r="CE684" s="12"/>
      <c r="CF684" s="12"/>
      <c r="CG684" s="12"/>
      <c r="CH684" s="12"/>
      <c r="CI684" s="12"/>
      <c r="CJ684" s="12"/>
      <c r="CK684" s="12"/>
      <c r="CL684" s="12"/>
      <c r="CM684" s="12"/>
      <c r="CN684" s="12"/>
      <c r="CO684" s="12"/>
      <c r="CP684" s="12"/>
      <c r="CQ684" s="12"/>
      <c r="CR684" s="12"/>
      <c r="CS684" s="12"/>
      <c r="CT684" s="12"/>
      <c r="CU684" s="12"/>
      <c r="CV684" s="12"/>
      <c r="CW684" s="12"/>
      <c r="CX684" s="12"/>
      <c r="CY684" s="12"/>
      <c r="CZ684" s="12"/>
      <c r="DA684" s="12"/>
      <c r="DB684" s="12"/>
      <c r="DC684" s="12"/>
      <c r="DD684" s="12"/>
      <c r="DE684" s="12"/>
      <c r="DF684" s="12"/>
      <c r="DG684" s="12"/>
      <c r="DH684" s="12"/>
      <c r="DI684" s="12"/>
      <c r="DJ684" s="12"/>
      <c r="DK684" s="12"/>
      <c r="DL684" s="12"/>
      <c r="DM684" s="12"/>
      <c r="DN684" s="12"/>
      <c r="DO684" s="12"/>
      <c r="DP684" s="12"/>
      <c r="DQ684" s="12"/>
      <c r="DR684" s="12"/>
      <c r="DS684" s="12"/>
      <c r="DT684" s="12"/>
      <c r="DU684" s="12"/>
      <c r="DV684" s="12"/>
      <c r="DW684" s="12"/>
      <c r="DX684" s="12"/>
      <c r="DY684" s="12"/>
      <c r="DZ684" s="12"/>
      <c r="EA684" s="12"/>
      <c r="EB684" s="12"/>
      <c r="EC684" s="12"/>
      <c r="ED684" s="12"/>
      <c r="EE684" s="12"/>
      <c r="EF684" s="12"/>
      <c r="EG684" s="12"/>
      <c r="EH684" s="12"/>
      <c r="EI684" s="12"/>
      <c r="EJ684" s="12"/>
      <c r="EK684" s="12"/>
      <c r="EL684" s="12"/>
      <c r="EM684" s="12"/>
      <c r="EN684" s="12"/>
      <c r="EO684" s="12"/>
      <c r="EP684" s="12"/>
      <c r="EQ684" s="12"/>
      <c r="ER684" s="12"/>
      <c r="ES684" s="12"/>
      <c r="ET684" s="12"/>
      <c r="EU684" s="12"/>
      <c r="EV684" s="12"/>
      <c r="EW684" s="12"/>
      <c r="EX684" s="12"/>
      <c r="EY684" s="12"/>
      <c r="EZ684" s="12"/>
      <c r="FA684" s="12"/>
      <c r="FB684" s="12"/>
      <c r="FC684" s="12"/>
      <c r="FD684" s="12"/>
      <c r="FE684" s="12"/>
      <c r="FF684" s="12"/>
      <c r="FG684" s="12"/>
      <c r="FH684" s="12"/>
      <c r="FI684" s="12"/>
      <c r="FJ684" s="12"/>
      <c r="FK684" s="12"/>
      <c r="FL684" s="12"/>
      <c r="FM684" s="12"/>
      <c r="FN684" s="12"/>
      <c r="FO684" s="12"/>
      <c r="FP684" s="12"/>
      <c r="FQ684" s="12"/>
      <c r="FR684" s="12"/>
    </row>
    <row r="685" spans="19:174" x14ac:dyDescent="0.3">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12"/>
      <c r="CC685" s="12"/>
      <c r="CD685" s="12"/>
      <c r="CE685" s="12"/>
      <c r="CF685" s="12"/>
      <c r="CG685" s="12"/>
      <c r="CH685" s="12"/>
      <c r="CI685" s="12"/>
      <c r="CJ685" s="12"/>
      <c r="CK685" s="12"/>
      <c r="CL685" s="12"/>
      <c r="CM685" s="12"/>
      <c r="CN685" s="12"/>
      <c r="CO685" s="12"/>
      <c r="CP685" s="12"/>
      <c r="CQ685" s="12"/>
      <c r="CR685" s="12"/>
      <c r="CS685" s="12"/>
      <c r="CT685" s="12"/>
      <c r="CU685" s="12"/>
      <c r="CV685" s="12"/>
      <c r="CW685" s="12"/>
      <c r="CX685" s="12"/>
      <c r="CY685" s="12"/>
      <c r="CZ685" s="12"/>
      <c r="DA685" s="12"/>
      <c r="DB685" s="12"/>
      <c r="DC685" s="12"/>
      <c r="DD685" s="12"/>
      <c r="DE685" s="12"/>
      <c r="DF685" s="12"/>
      <c r="DG685" s="12"/>
      <c r="DH685" s="12"/>
      <c r="DI685" s="12"/>
      <c r="DJ685" s="12"/>
      <c r="DK685" s="12"/>
      <c r="DL685" s="12"/>
      <c r="DM685" s="12"/>
      <c r="DN685" s="12"/>
      <c r="DO685" s="12"/>
      <c r="DP685" s="12"/>
      <c r="DQ685" s="12"/>
      <c r="DR685" s="12"/>
      <c r="DS685" s="12"/>
      <c r="DT685" s="12"/>
      <c r="DU685" s="12"/>
      <c r="DV685" s="12"/>
      <c r="DW685" s="12"/>
      <c r="DX685" s="12"/>
      <c r="DY685" s="12"/>
      <c r="DZ685" s="12"/>
      <c r="EA685" s="12"/>
      <c r="EB685" s="12"/>
      <c r="EC685" s="12"/>
      <c r="ED685" s="12"/>
      <c r="EE685" s="12"/>
      <c r="EF685" s="12"/>
      <c r="EG685" s="12"/>
      <c r="EH685" s="12"/>
      <c r="EI685" s="12"/>
      <c r="EJ685" s="12"/>
      <c r="EK685" s="12"/>
      <c r="EL685" s="12"/>
      <c r="EM685" s="12"/>
      <c r="EN685" s="12"/>
      <c r="EO685" s="12"/>
      <c r="EP685" s="12"/>
      <c r="EQ685" s="12"/>
      <c r="ER685" s="12"/>
      <c r="ES685" s="12"/>
      <c r="ET685" s="12"/>
      <c r="EU685" s="12"/>
      <c r="EV685" s="12"/>
      <c r="EW685" s="12"/>
      <c r="EX685" s="12"/>
      <c r="EY685" s="12"/>
      <c r="EZ685" s="12"/>
      <c r="FA685" s="12"/>
      <c r="FB685" s="12"/>
      <c r="FC685" s="12"/>
      <c r="FD685" s="12"/>
      <c r="FE685" s="12"/>
      <c r="FF685" s="12"/>
      <c r="FG685" s="12"/>
      <c r="FH685" s="12"/>
      <c r="FI685" s="12"/>
      <c r="FJ685" s="12"/>
      <c r="FK685" s="12"/>
      <c r="FL685" s="12"/>
      <c r="FM685" s="12"/>
      <c r="FN685" s="12"/>
      <c r="FO685" s="12"/>
      <c r="FP685" s="12"/>
      <c r="FQ685" s="12"/>
      <c r="FR685" s="12"/>
    </row>
    <row r="686" spans="19:174" x14ac:dyDescent="0.3">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2"/>
      <c r="DI686" s="12"/>
      <c r="DJ686" s="12"/>
      <c r="DK686" s="12"/>
      <c r="DL686" s="12"/>
      <c r="DM686" s="12"/>
      <c r="DN686" s="12"/>
      <c r="DO686" s="12"/>
      <c r="DP686" s="12"/>
      <c r="DQ686" s="12"/>
      <c r="DR686" s="12"/>
      <c r="DS686" s="12"/>
      <c r="DT686" s="12"/>
      <c r="DU686" s="12"/>
      <c r="DV686" s="12"/>
      <c r="DW686" s="12"/>
      <c r="DX686" s="12"/>
      <c r="DY686" s="12"/>
      <c r="DZ686" s="12"/>
      <c r="EA686" s="12"/>
      <c r="EB686" s="12"/>
      <c r="EC686" s="12"/>
      <c r="ED686" s="12"/>
      <c r="EE686" s="12"/>
      <c r="EF686" s="12"/>
      <c r="EG686" s="12"/>
      <c r="EH686" s="12"/>
      <c r="EI686" s="12"/>
      <c r="EJ686" s="12"/>
      <c r="EK686" s="12"/>
      <c r="EL686" s="12"/>
      <c r="EM686" s="12"/>
      <c r="EN686" s="12"/>
      <c r="EO686" s="12"/>
      <c r="EP686" s="12"/>
      <c r="EQ686" s="12"/>
      <c r="ER686" s="12"/>
      <c r="ES686" s="12"/>
      <c r="ET686" s="12"/>
      <c r="EU686" s="12"/>
      <c r="EV686" s="12"/>
      <c r="EW686" s="12"/>
      <c r="EX686" s="12"/>
      <c r="EY686" s="12"/>
      <c r="EZ686" s="12"/>
      <c r="FA686" s="12"/>
      <c r="FB686" s="12"/>
      <c r="FC686" s="12"/>
      <c r="FD686" s="12"/>
      <c r="FE686" s="12"/>
      <c r="FF686" s="12"/>
      <c r="FG686" s="12"/>
      <c r="FH686" s="12"/>
      <c r="FI686" s="12"/>
      <c r="FJ686" s="12"/>
      <c r="FK686" s="12"/>
      <c r="FL686" s="12"/>
      <c r="FM686" s="12"/>
      <c r="FN686" s="12"/>
      <c r="FO686" s="12"/>
      <c r="FP686" s="12"/>
      <c r="FQ686" s="12"/>
      <c r="FR686" s="12"/>
    </row>
    <row r="687" spans="19:174" x14ac:dyDescent="0.3">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12"/>
      <c r="CC687" s="12"/>
      <c r="CD687" s="12"/>
      <c r="CE687" s="12"/>
      <c r="CF687" s="12"/>
      <c r="CG687" s="12"/>
      <c r="CH687" s="12"/>
      <c r="CI687" s="12"/>
      <c r="CJ687" s="12"/>
      <c r="CK687" s="12"/>
      <c r="CL687" s="12"/>
      <c r="CM687" s="12"/>
      <c r="CN687" s="12"/>
      <c r="CO687" s="12"/>
      <c r="CP687" s="12"/>
      <c r="CQ687" s="12"/>
      <c r="CR687" s="12"/>
      <c r="CS687" s="12"/>
      <c r="CT687" s="12"/>
      <c r="CU687" s="12"/>
      <c r="CV687" s="12"/>
      <c r="CW687" s="12"/>
      <c r="CX687" s="12"/>
      <c r="CY687" s="12"/>
      <c r="CZ687" s="12"/>
      <c r="DA687" s="12"/>
      <c r="DB687" s="12"/>
      <c r="DC687" s="12"/>
      <c r="DD687" s="12"/>
      <c r="DE687" s="12"/>
      <c r="DF687" s="12"/>
      <c r="DG687" s="12"/>
      <c r="DH687" s="12"/>
      <c r="DI687" s="12"/>
      <c r="DJ687" s="12"/>
      <c r="DK687" s="12"/>
      <c r="DL687" s="12"/>
      <c r="DM687" s="12"/>
      <c r="DN687" s="12"/>
      <c r="DO687" s="12"/>
      <c r="DP687" s="12"/>
      <c r="DQ687" s="12"/>
      <c r="DR687" s="12"/>
      <c r="DS687" s="12"/>
      <c r="DT687" s="12"/>
      <c r="DU687" s="12"/>
      <c r="DV687" s="12"/>
      <c r="DW687" s="12"/>
      <c r="DX687" s="12"/>
      <c r="DY687" s="12"/>
      <c r="DZ687" s="12"/>
      <c r="EA687" s="12"/>
      <c r="EB687" s="12"/>
      <c r="EC687" s="12"/>
      <c r="ED687" s="12"/>
      <c r="EE687" s="12"/>
      <c r="EF687" s="12"/>
      <c r="EG687" s="12"/>
      <c r="EH687" s="12"/>
      <c r="EI687" s="12"/>
      <c r="EJ687" s="12"/>
      <c r="EK687" s="12"/>
      <c r="EL687" s="12"/>
      <c r="EM687" s="12"/>
      <c r="EN687" s="12"/>
      <c r="EO687" s="12"/>
      <c r="EP687" s="12"/>
      <c r="EQ687" s="12"/>
      <c r="ER687" s="12"/>
      <c r="ES687" s="12"/>
      <c r="ET687" s="12"/>
      <c r="EU687" s="12"/>
      <c r="EV687" s="12"/>
      <c r="EW687" s="12"/>
      <c r="EX687" s="12"/>
      <c r="EY687" s="12"/>
      <c r="EZ687" s="12"/>
      <c r="FA687" s="12"/>
      <c r="FB687" s="12"/>
      <c r="FC687" s="12"/>
      <c r="FD687" s="12"/>
      <c r="FE687" s="12"/>
      <c r="FF687" s="12"/>
      <c r="FG687" s="12"/>
      <c r="FH687" s="12"/>
      <c r="FI687" s="12"/>
      <c r="FJ687" s="12"/>
      <c r="FK687" s="12"/>
      <c r="FL687" s="12"/>
      <c r="FM687" s="12"/>
      <c r="FN687" s="12"/>
      <c r="FO687" s="12"/>
      <c r="FP687" s="12"/>
      <c r="FQ687" s="12"/>
      <c r="FR687" s="12"/>
    </row>
    <row r="688" spans="19:174" x14ac:dyDescent="0.3">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12"/>
      <c r="CZ688" s="12"/>
      <c r="DA688" s="12"/>
      <c r="DB688" s="12"/>
      <c r="DC688" s="12"/>
      <c r="DD688" s="12"/>
      <c r="DE688" s="12"/>
      <c r="DF688" s="12"/>
      <c r="DG688" s="12"/>
      <c r="DH688" s="12"/>
      <c r="DI688" s="12"/>
      <c r="DJ688" s="12"/>
      <c r="DK688" s="12"/>
      <c r="DL688" s="12"/>
      <c r="DM688" s="12"/>
      <c r="DN688" s="12"/>
      <c r="DO688" s="12"/>
      <c r="DP688" s="12"/>
      <c r="DQ688" s="12"/>
      <c r="DR688" s="12"/>
      <c r="DS688" s="12"/>
      <c r="DT688" s="12"/>
      <c r="DU688" s="12"/>
      <c r="DV688" s="12"/>
      <c r="DW688" s="12"/>
      <c r="DX688" s="12"/>
      <c r="DY688" s="12"/>
      <c r="DZ688" s="12"/>
      <c r="EA688" s="12"/>
      <c r="EB688" s="12"/>
      <c r="EC688" s="12"/>
      <c r="ED688" s="12"/>
      <c r="EE688" s="12"/>
      <c r="EF688" s="12"/>
      <c r="EG688" s="12"/>
      <c r="EH688" s="12"/>
      <c r="EI688" s="12"/>
      <c r="EJ688" s="12"/>
      <c r="EK688" s="12"/>
      <c r="EL688" s="12"/>
      <c r="EM688" s="12"/>
      <c r="EN688" s="12"/>
      <c r="EO688" s="12"/>
      <c r="EP688" s="12"/>
      <c r="EQ688" s="12"/>
      <c r="ER688" s="12"/>
      <c r="ES688" s="12"/>
      <c r="ET688" s="12"/>
      <c r="EU688" s="12"/>
      <c r="EV688" s="12"/>
      <c r="EW688" s="12"/>
      <c r="EX688" s="12"/>
      <c r="EY688" s="12"/>
      <c r="EZ688" s="12"/>
      <c r="FA688" s="12"/>
      <c r="FB688" s="12"/>
      <c r="FC688" s="12"/>
      <c r="FD688" s="12"/>
      <c r="FE688" s="12"/>
      <c r="FF688" s="12"/>
      <c r="FG688" s="12"/>
      <c r="FH688" s="12"/>
      <c r="FI688" s="12"/>
      <c r="FJ688" s="12"/>
      <c r="FK688" s="12"/>
      <c r="FL688" s="12"/>
      <c r="FM688" s="12"/>
      <c r="FN688" s="12"/>
      <c r="FO688" s="12"/>
      <c r="FP688" s="12"/>
      <c r="FQ688" s="12"/>
      <c r="FR688" s="12"/>
    </row>
    <row r="689" spans="19:174" x14ac:dyDescent="0.3">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12"/>
      <c r="CZ689" s="12"/>
      <c r="DA689" s="12"/>
      <c r="DB689" s="12"/>
      <c r="DC689" s="12"/>
      <c r="DD689" s="12"/>
      <c r="DE689" s="12"/>
      <c r="DF689" s="12"/>
      <c r="DG689" s="12"/>
      <c r="DH689" s="12"/>
      <c r="DI689" s="12"/>
      <c r="DJ689" s="12"/>
      <c r="DK689" s="12"/>
      <c r="DL689" s="12"/>
      <c r="DM689" s="12"/>
      <c r="DN689" s="12"/>
      <c r="DO689" s="12"/>
      <c r="DP689" s="12"/>
      <c r="DQ689" s="12"/>
      <c r="DR689" s="12"/>
      <c r="DS689" s="12"/>
      <c r="DT689" s="12"/>
      <c r="DU689" s="12"/>
      <c r="DV689" s="12"/>
      <c r="DW689" s="12"/>
      <c r="DX689" s="12"/>
      <c r="DY689" s="12"/>
      <c r="DZ689" s="12"/>
      <c r="EA689" s="12"/>
      <c r="EB689" s="12"/>
      <c r="EC689" s="12"/>
      <c r="ED689" s="12"/>
      <c r="EE689" s="12"/>
      <c r="EF689" s="12"/>
      <c r="EG689" s="12"/>
      <c r="EH689" s="12"/>
      <c r="EI689" s="12"/>
      <c r="EJ689" s="12"/>
      <c r="EK689" s="12"/>
      <c r="EL689" s="12"/>
      <c r="EM689" s="12"/>
      <c r="EN689" s="12"/>
      <c r="EO689" s="12"/>
      <c r="EP689" s="12"/>
      <c r="EQ689" s="12"/>
      <c r="ER689" s="12"/>
      <c r="ES689" s="12"/>
      <c r="ET689" s="12"/>
      <c r="EU689" s="12"/>
      <c r="EV689" s="12"/>
      <c r="EW689" s="12"/>
      <c r="EX689" s="12"/>
      <c r="EY689" s="12"/>
      <c r="EZ689" s="12"/>
      <c r="FA689" s="12"/>
      <c r="FB689" s="12"/>
      <c r="FC689" s="12"/>
      <c r="FD689" s="12"/>
      <c r="FE689" s="12"/>
      <c r="FF689" s="12"/>
      <c r="FG689" s="12"/>
      <c r="FH689" s="12"/>
      <c r="FI689" s="12"/>
      <c r="FJ689" s="12"/>
      <c r="FK689" s="12"/>
      <c r="FL689" s="12"/>
      <c r="FM689" s="12"/>
      <c r="FN689" s="12"/>
      <c r="FO689" s="12"/>
      <c r="FP689" s="12"/>
      <c r="FQ689" s="12"/>
      <c r="FR689" s="12"/>
    </row>
    <row r="690" spans="19:174" x14ac:dyDescent="0.3">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12"/>
      <c r="CC690" s="12"/>
      <c r="CD690" s="12"/>
      <c r="CE690" s="12"/>
      <c r="CF690" s="12"/>
      <c r="CG690" s="12"/>
      <c r="CH690" s="12"/>
      <c r="CI690" s="12"/>
      <c r="CJ690" s="12"/>
      <c r="CK690" s="12"/>
      <c r="CL690" s="12"/>
      <c r="CM690" s="12"/>
      <c r="CN690" s="12"/>
      <c r="CO690" s="12"/>
      <c r="CP690" s="12"/>
      <c r="CQ690" s="12"/>
      <c r="CR690" s="12"/>
      <c r="CS690" s="12"/>
      <c r="CT690" s="12"/>
      <c r="CU690" s="12"/>
      <c r="CV690" s="12"/>
      <c r="CW690" s="12"/>
      <c r="CX690" s="12"/>
      <c r="CY690" s="12"/>
      <c r="CZ690" s="12"/>
      <c r="DA690" s="12"/>
      <c r="DB690" s="12"/>
      <c r="DC690" s="12"/>
      <c r="DD690" s="12"/>
      <c r="DE690" s="12"/>
      <c r="DF690" s="12"/>
      <c r="DG690" s="12"/>
      <c r="DH690" s="12"/>
      <c r="DI690" s="12"/>
      <c r="DJ690" s="12"/>
      <c r="DK690" s="12"/>
      <c r="DL690" s="12"/>
      <c r="DM690" s="12"/>
      <c r="DN690" s="12"/>
      <c r="DO690" s="12"/>
      <c r="DP690" s="12"/>
      <c r="DQ690" s="12"/>
      <c r="DR690" s="12"/>
      <c r="DS690" s="12"/>
      <c r="DT690" s="12"/>
      <c r="DU690" s="12"/>
      <c r="DV690" s="12"/>
      <c r="DW690" s="12"/>
      <c r="DX690" s="12"/>
      <c r="DY690" s="12"/>
      <c r="DZ690" s="12"/>
      <c r="EA690" s="12"/>
      <c r="EB690" s="12"/>
      <c r="EC690" s="12"/>
      <c r="ED690" s="12"/>
      <c r="EE690" s="12"/>
      <c r="EF690" s="12"/>
      <c r="EG690" s="12"/>
      <c r="EH690" s="12"/>
      <c r="EI690" s="12"/>
      <c r="EJ690" s="12"/>
      <c r="EK690" s="12"/>
      <c r="EL690" s="12"/>
      <c r="EM690" s="12"/>
      <c r="EN690" s="12"/>
      <c r="EO690" s="12"/>
      <c r="EP690" s="12"/>
      <c r="EQ690" s="12"/>
      <c r="ER690" s="12"/>
      <c r="ES690" s="12"/>
      <c r="ET690" s="12"/>
      <c r="EU690" s="12"/>
      <c r="EV690" s="12"/>
      <c r="EW690" s="12"/>
      <c r="EX690" s="12"/>
      <c r="EY690" s="12"/>
      <c r="EZ690" s="12"/>
      <c r="FA690" s="12"/>
      <c r="FB690" s="12"/>
      <c r="FC690" s="12"/>
      <c r="FD690" s="12"/>
      <c r="FE690" s="12"/>
      <c r="FF690" s="12"/>
      <c r="FG690" s="12"/>
      <c r="FH690" s="12"/>
      <c r="FI690" s="12"/>
      <c r="FJ690" s="12"/>
      <c r="FK690" s="12"/>
      <c r="FL690" s="12"/>
      <c r="FM690" s="12"/>
      <c r="FN690" s="12"/>
      <c r="FO690" s="12"/>
      <c r="FP690" s="12"/>
      <c r="FQ690" s="12"/>
      <c r="FR690" s="12"/>
    </row>
    <row r="691" spans="19:174" x14ac:dyDescent="0.3">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12"/>
      <c r="CC691" s="12"/>
      <c r="CD691" s="12"/>
      <c r="CE691" s="12"/>
      <c r="CF691" s="12"/>
      <c r="CG691" s="12"/>
      <c r="CH691" s="12"/>
      <c r="CI691" s="12"/>
      <c r="CJ691" s="12"/>
      <c r="CK691" s="12"/>
      <c r="CL691" s="12"/>
      <c r="CM691" s="12"/>
      <c r="CN691" s="12"/>
      <c r="CO691" s="12"/>
      <c r="CP691" s="12"/>
      <c r="CQ691" s="12"/>
      <c r="CR691" s="12"/>
      <c r="CS691" s="12"/>
      <c r="CT691" s="12"/>
      <c r="CU691" s="12"/>
      <c r="CV691" s="12"/>
      <c r="CW691" s="12"/>
      <c r="CX691" s="12"/>
      <c r="CY691" s="12"/>
      <c r="CZ691" s="12"/>
      <c r="DA691" s="12"/>
      <c r="DB691" s="12"/>
      <c r="DC691" s="12"/>
      <c r="DD691" s="12"/>
      <c r="DE691" s="12"/>
      <c r="DF691" s="12"/>
      <c r="DG691" s="12"/>
      <c r="DH691" s="12"/>
      <c r="DI691" s="12"/>
      <c r="DJ691" s="12"/>
      <c r="DK691" s="12"/>
      <c r="DL691" s="12"/>
      <c r="DM691" s="12"/>
      <c r="DN691" s="12"/>
      <c r="DO691" s="12"/>
      <c r="DP691" s="12"/>
      <c r="DQ691" s="12"/>
      <c r="DR691" s="12"/>
      <c r="DS691" s="12"/>
      <c r="DT691" s="12"/>
      <c r="DU691" s="12"/>
      <c r="DV691" s="12"/>
      <c r="DW691" s="12"/>
      <c r="DX691" s="12"/>
      <c r="DY691" s="12"/>
      <c r="DZ691" s="12"/>
      <c r="EA691" s="12"/>
      <c r="EB691" s="12"/>
      <c r="EC691" s="12"/>
      <c r="ED691" s="12"/>
      <c r="EE691" s="12"/>
      <c r="EF691" s="12"/>
      <c r="EG691" s="12"/>
      <c r="EH691" s="12"/>
      <c r="EI691" s="12"/>
      <c r="EJ691" s="12"/>
      <c r="EK691" s="12"/>
      <c r="EL691" s="12"/>
      <c r="EM691" s="12"/>
      <c r="EN691" s="12"/>
      <c r="EO691" s="12"/>
      <c r="EP691" s="12"/>
      <c r="EQ691" s="12"/>
      <c r="ER691" s="12"/>
      <c r="ES691" s="12"/>
      <c r="ET691" s="12"/>
      <c r="EU691" s="12"/>
      <c r="EV691" s="12"/>
      <c r="EW691" s="12"/>
      <c r="EX691" s="12"/>
      <c r="EY691" s="12"/>
      <c r="EZ691" s="12"/>
      <c r="FA691" s="12"/>
      <c r="FB691" s="12"/>
      <c r="FC691" s="12"/>
      <c r="FD691" s="12"/>
      <c r="FE691" s="12"/>
      <c r="FF691" s="12"/>
      <c r="FG691" s="12"/>
      <c r="FH691" s="12"/>
      <c r="FI691" s="12"/>
      <c r="FJ691" s="12"/>
      <c r="FK691" s="12"/>
      <c r="FL691" s="12"/>
      <c r="FM691" s="12"/>
      <c r="FN691" s="12"/>
      <c r="FO691" s="12"/>
      <c r="FP691" s="12"/>
      <c r="FQ691" s="12"/>
      <c r="FR691" s="12"/>
    </row>
    <row r="692" spans="19:174" x14ac:dyDescent="0.3">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12"/>
      <c r="CC692" s="12"/>
      <c r="CD692" s="12"/>
      <c r="CE692" s="12"/>
      <c r="CF692" s="12"/>
      <c r="CG692" s="12"/>
      <c r="CH692" s="12"/>
      <c r="CI692" s="12"/>
      <c r="CJ692" s="12"/>
      <c r="CK692" s="12"/>
      <c r="CL692" s="12"/>
      <c r="CM692" s="12"/>
      <c r="CN692" s="12"/>
      <c r="CO692" s="12"/>
      <c r="CP692" s="12"/>
      <c r="CQ692" s="12"/>
      <c r="CR692" s="12"/>
      <c r="CS692" s="12"/>
      <c r="CT692" s="12"/>
      <c r="CU692" s="12"/>
      <c r="CV692" s="12"/>
      <c r="CW692" s="12"/>
      <c r="CX692" s="12"/>
      <c r="CY692" s="12"/>
      <c r="CZ692" s="12"/>
      <c r="DA692" s="12"/>
      <c r="DB692" s="12"/>
      <c r="DC692" s="12"/>
      <c r="DD692" s="12"/>
      <c r="DE692" s="12"/>
      <c r="DF692" s="12"/>
      <c r="DG692" s="12"/>
      <c r="DH692" s="12"/>
      <c r="DI692" s="12"/>
      <c r="DJ692" s="12"/>
      <c r="DK692" s="12"/>
      <c r="DL692" s="12"/>
      <c r="DM692" s="12"/>
      <c r="DN692" s="12"/>
      <c r="DO692" s="12"/>
      <c r="DP692" s="12"/>
      <c r="DQ692" s="12"/>
      <c r="DR692" s="12"/>
      <c r="DS692" s="12"/>
      <c r="DT692" s="12"/>
      <c r="DU692" s="12"/>
      <c r="DV692" s="12"/>
      <c r="DW692" s="12"/>
      <c r="DX692" s="12"/>
      <c r="DY692" s="12"/>
      <c r="DZ692" s="12"/>
      <c r="EA692" s="12"/>
      <c r="EB692" s="12"/>
      <c r="EC692" s="12"/>
      <c r="ED692" s="12"/>
      <c r="EE692" s="12"/>
      <c r="EF692" s="12"/>
      <c r="EG692" s="12"/>
      <c r="EH692" s="12"/>
      <c r="EI692" s="12"/>
      <c r="EJ692" s="12"/>
      <c r="EK692" s="12"/>
      <c r="EL692" s="12"/>
      <c r="EM692" s="12"/>
      <c r="EN692" s="12"/>
      <c r="EO692" s="12"/>
      <c r="EP692" s="12"/>
      <c r="EQ692" s="12"/>
      <c r="ER692" s="12"/>
      <c r="ES692" s="12"/>
      <c r="ET692" s="12"/>
      <c r="EU692" s="12"/>
      <c r="EV692" s="12"/>
      <c r="EW692" s="12"/>
      <c r="EX692" s="12"/>
      <c r="EY692" s="12"/>
      <c r="EZ692" s="12"/>
      <c r="FA692" s="12"/>
      <c r="FB692" s="12"/>
      <c r="FC692" s="12"/>
      <c r="FD692" s="12"/>
      <c r="FE692" s="12"/>
      <c r="FF692" s="12"/>
      <c r="FG692" s="12"/>
      <c r="FH692" s="12"/>
      <c r="FI692" s="12"/>
      <c r="FJ692" s="12"/>
      <c r="FK692" s="12"/>
      <c r="FL692" s="12"/>
      <c r="FM692" s="12"/>
      <c r="FN692" s="12"/>
      <c r="FO692" s="12"/>
      <c r="FP692" s="12"/>
      <c r="FQ692" s="12"/>
      <c r="FR692" s="12"/>
    </row>
    <row r="693" spans="19:174" x14ac:dyDescent="0.3">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12"/>
      <c r="CC693" s="12"/>
      <c r="CD693" s="12"/>
      <c r="CE693" s="12"/>
      <c r="CF693" s="12"/>
      <c r="CG693" s="12"/>
      <c r="CH693" s="12"/>
      <c r="CI693" s="12"/>
      <c r="CJ693" s="12"/>
      <c r="CK693" s="12"/>
      <c r="CL693" s="12"/>
      <c r="CM693" s="12"/>
      <c r="CN693" s="12"/>
      <c r="CO693" s="12"/>
      <c r="CP693" s="12"/>
      <c r="CQ693" s="12"/>
      <c r="CR693" s="12"/>
      <c r="CS693" s="12"/>
      <c r="CT693" s="12"/>
      <c r="CU693" s="12"/>
      <c r="CV693" s="12"/>
      <c r="CW693" s="12"/>
      <c r="CX693" s="12"/>
      <c r="CY693" s="12"/>
      <c r="CZ693" s="12"/>
      <c r="DA693" s="12"/>
      <c r="DB693" s="12"/>
      <c r="DC693" s="12"/>
      <c r="DD693" s="12"/>
      <c r="DE693" s="12"/>
      <c r="DF693" s="12"/>
      <c r="DG693" s="12"/>
      <c r="DH693" s="12"/>
      <c r="DI693" s="12"/>
      <c r="DJ693" s="12"/>
      <c r="DK693" s="12"/>
      <c r="DL693" s="12"/>
      <c r="DM693" s="12"/>
      <c r="DN693" s="12"/>
      <c r="DO693" s="12"/>
      <c r="DP693" s="12"/>
      <c r="DQ693" s="12"/>
      <c r="DR693" s="12"/>
      <c r="DS693" s="12"/>
      <c r="DT693" s="12"/>
      <c r="DU693" s="12"/>
      <c r="DV693" s="12"/>
      <c r="DW693" s="12"/>
      <c r="DX693" s="12"/>
      <c r="DY693" s="12"/>
      <c r="DZ693" s="12"/>
      <c r="EA693" s="12"/>
      <c r="EB693" s="12"/>
      <c r="EC693" s="12"/>
      <c r="ED693" s="12"/>
      <c r="EE693" s="12"/>
      <c r="EF693" s="12"/>
      <c r="EG693" s="12"/>
      <c r="EH693" s="12"/>
      <c r="EI693" s="12"/>
      <c r="EJ693" s="12"/>
      <c r="EK693" s="12"/>
      <c r="EL693" s="12"/>
      <c r="EM693" s="12"/>
      <c r="EN693" s="12"/>
      <c r="EO693" s="12"/>
      <c r="EP693" s="12"/>
      <c r="EQ693" s="12"/>
      <c r="ER693" s="12"/>
      <c r="ES693" s="12"/>
      <c r="ET693" s="12"/>
      <c r="EU693" s="12"/>
      <c r="EV693" s="12"/>
      <c r="EW693" s="12"/>
      <c r="EX693" s="12"/>
      <c r="EY693" s="12"/>
      <c r="EZ693" s="12"/>
      <c r="FA693" s="12"/>
      <c r="FB693" s="12"/>
      <c r="FC693" s="12"/>
      <c r="FD693" s="12"/>
      <c r="FE693" s="12"/>
      <c r="FF693" s="12"/>
      <c r="FG693" s="12"/>
      <c r="FH693" s="12"/>
      <c r="FI693" s="12"/>
      <c r="FJ693" s="12"/>
      <c r="FK693" s="12"/>
      <c r="FL693" s="12"/>
      <c r="FM693" s="12"/>
      <c r="FN693" s="12"/>
      <c r="FO693" s="12"/>
      <c r="FP693" s="12"/>
      <c r="FQ693" s="12"/>
      <c r="FR693" s="12"/>
    </row>
    <row r="694" spans="19:174" x14ac:dyDescent="0.3">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2"/>
      <c r="DI694" s="12"/>
      <c r="DJ694" s="12"/>
      <c r="DK694" s="12"/>
      <c r="DL694" s="12"/>
      <c r="DM694" s="12"/>
      <c r="DN694" s="12"/>
      <c r="DO694" s="12"/>
      <c r="DP694" s="12"/>
      <c r="DQ694" s="12"/>
      <c r="DR694" s="12"/>
      <c r="DS694" s="12"/>
      <c r="DT694" s="12"/>
      <c r="DU694" s="12"/>
      <c r="DV694" s="12"/>
      <c r="DW694" s="12"/>
      <c r="DX694" s="12"/>
      <c r="DY694" s="12"/>
      <c r="DZ694" s="12"/>
      <c r="EA694" s="12"/>
      <c r="EB694" s="12"/>
      <c r="EC694" s="12"/>
      <c r="ED694" s="12"/>
      <c r="EE694" s="12"/>
      <c r="EF694" s="12"/>
      <c r="EG694" s="12"/>
      <c r="EH694" s="12"/>
      <c r="EI694" s="12"/>
      <c r="EJ694" s="12"/>
      <c r="EK694" s="12"/>
      <c r="EL694" s="12"/>
      <c r="EM694" s="12"/>
      <c r="EN694" s="12"/>
      <c r="EO694" s="12"/>
      <c r="EP694" s="12"/>
      <c r="EQ694" s="12"/>
      <c r="ER694" s="12"/>
      <c r="ES694" s="12"/>
      <c r="ET694" s="12"/>
      <c r="EU694" s="12"/>
      <c r="EV694" s="12"/>
      <c r="EW694" s="12"/>
      <c r="EX694" s="12"/>
      <c r="EY694" s="12"/>
      <c r="EZ694" s="12"/>
      <c r="FA694" s="12"/>
      <c r="FB694" s="12"/>
      <c r="FC694" s="12"/>
      <c r="FD694" s="12"/>
      <c r="FE694" s="12"/>
      <c r="FF694" s="12"/>
      <c r="FG694" s="12"/>
      <c r="FH694" s="12"/>
      <c r="FI694" s="12"/>
      <c r="FJ694" s="12"/>
      <c r="FK694" s="12"/>
      <c r="FL694" s="12"/>
      <c r="FM694" s="12"/>
      <c r="FN694" s="12"/>
      <c r="FO694" s="12"/>
      <c r="FP694" s="12"/>
      <c r="FQ694" s="12"/>
      <c r="FR694" s="12"/>
    </row>
    <row r="695" spans="19:174" x14ac:dyDescent="0.3">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12"/>
      <c r="CZ695" s="12"/>
      <c r="DA695" s="12"/>
      <c r="DB695" s="12"/>
      <c r="DC695" s="12"/>
      <c r="DD695" s="12"/>
      <c r="DE695" s="12"/>
      <c r="DF695" s="12"/>
      <c r="DG695" s="12"/>
      <c r="DH695" s="12"/>
      <c r="DI695" s="12"/>
      <c r="DJ695" s="12"/>
      <c r="DK695" s="12"/>
      <c r="DL695" s="12"/>
      <c r="DM695" s="12"/>
      <c r="DN695" s="12"/>
      <c r="DO695" s="12"/>
      <c r="DP695" s="12"/>
      <c r="DQ695" s="12"/>
      <c r="DR695" s="12"/>
      <c r="DS695" s="12"/>
      <c r="DT695" s="12"/>
      <c r="DU695" s="12"/>
      <c r="DV695" s="12"/>
      <c r="DW695" s="12"/>
      <c r="DX695" s="12"/>
      <c r="DY695" s="12"/>
      <c r="DZ695" s="12"/>
      <c r="EA695" s="12"/>
      <c r="EB695" s="12"/>
      <c r="EC695" s="12"/>
      <c r="ED695" s="12"/>
      <c r="EE695" s="12"/>
      <c r="EF695" s="12"/>
      <c r="EG695" s="12"/>
      <c r="EH695" s="12"/>
      <c r="EI695" s="12"/>
      <c r="EJ695" s="12"/>
      <c r="EK695" s="12"/>
      <c r="EL695" s="12"/>
      <c r="EM695" s="12"/>
      <c r="EN695" s="12"/>
      <c r="EO695" s="12"/>
      <c r="EP695" s="12"/>
      <c r="EQ695" s="12"/>
      <c r="ER695" s="12"/>
      <c r="ES695" s="12"/>
      <c r="ET695" s="12"/>
      <c r="EU695" s="12"/>
      <c r="EV695" s="12"/>
      <c r="EW695" s="12"/>
      <c r="EX695" s="12"/>
      <c r="EY695" s="12"/>
      <c r="EZ695" s="12"/>
      <c r="FA695" s="12"/>
      <c r="FB695" s="12"/>
      <c r="FC695" s="12"/>
      <c r="FD695" s="12"/>
      <c r="FE695" s="12"/>
      <c r="FF695" s="12"/>
      <c r="FG695" s="12"/>
      <c r="FH695" s="12"/>
      <c r="FI695" s="12"/>
      <c r="FJ695" s="12"/>
      <c r="FK695" s="12"/>
      <c r="FL695" s="12"/>
      <c r="FM695" s="12"/>
      <c r="FN695" s="12"/>
      <c r="FO695" s="12"/>
      <c r="FP695" s="12"/>
      <c r="FQ695" s="12"/>
      <c r="FR695" s="12"/>
    </row>
    <row r="696" spans="19:174" x14ac:dyDescent="0.3">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c r="DA696" s="12"/>
      <c r="DB696" s="12"/>
      <c r="DC696" s="12"/>
      <c r="DD696" s="12"/>
      <c r="DE696" s="12"/>
      <c r="DF696" s="12"/>
      <c r="DG696" s="12"/>
      <c r="DH696" s="12"/>
      <c r="DI696" s="12"/>
      <c r="DJ696" s="12"/>
      <c r="DK696" s="12"/>
      <c r="DL696" s="12"/>
      <c r="DM696" s="12"/>
      <c r="DN696" s="12"/>
      <c r="DO696" s="12"/>
      <c r="DP696" s="12"/>
      <c r="DQ696" s="12"/>
      <c r="DR696" s="12"/>
      <c r="DS696" s="12"/>
      <c r="DT696" s="12"/>
      <c r="DU696" s="12"/>
      <c r="DV696" s="12"/>
      <c r="DW696" s="12"/>
      <c r="DX696" s="12"/>
      <c r="DY696" s="12"/>
      <c r="DZ696" s="12"/>
      <c r="EA696" s="12"/>
      <c r="EB696" s="12"/>
      <c r="EC696" s="12"/>
      <c r="ED696" s="12"/>
      <c r="EE696" s="12"/>
      <c r="EF696" s="12"/>
      <c r="EG696" s="12"/>
      <c r="EH696" s="12"/>
      <c r="EI696" s="12"/>
      <c r="EJ696" s="12"/>
      <c r="EK696" s="12"/>
      <c r="EL696" s="12"/>
      <c r="EM696" s="12"/>
      <c r="EN696" s="12"/>
      <c r="EO696" s="12"/>
      <c r="EP696" s="12"/>
      <c r="EQ696" s="12"/>
      <c r="ER696" s="12"/>
      <c r="ES696" s="12"/>
      <c r="ET696" s="12"/>
      <c r="EU696" s="12"/>
      <c r="EV696" s="12"/>
      <c r="EW696" s="12"/>
      <c r="EX696" s="12"/>
      <c r="EY696" s="12"/>
      <c r="EZ696" s="12"/>
      <c r="FA696" s="12"/>
      <c r="FB696" s="12"/>
      <c r="FC696" s="12"/>
      <c r="FD696" s="12"/>
      <c r="FE696" s="12"/>
      <c r="FF696" s="12"/>
      <c r="FG696" s="12"/>
      <c r="FH696" s="12"/>
      <c r="FI696" s="12"/>
      <c r="FJ696" s="12"/>
      <c r="FK696" s="12"/>
      <c r="FL696" s="12"/>
      <c r="FM696" s="12"/>
      <c r="FN696" s="12"/>
      <c r="FO696" s="12"/>
      <c r="FP696" s="12"/>
      <c r="FQ696" s="12"/>
      <c r="FR696" s="12"/>
    </row>
    <row r="697" spans="19:174" x14ac:dyDescent="0.3">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12"/>
      <c r="CC697" s="12"/>
      <c r="CD697" s="12"/>
      <c r="CE697" s="12"/>
      <c r="CF697" s="12"/>
      <c r="CG697" s="12"/>
      <c r="CH697" s="12"/>
      <c r="CI697" s="12"/>
      <c r="CJ697" s="12"/>
      <c r="CK697" s="12"/>
      <c r="CL697" s="12"/>
      <c r="CM697" s="12"/>
      <c r="CN697" s="12"/>
      <c r="CO697" s="12"/>
      <c r="CP697" s="12"/>
      <c r="CQ697" s="12"/>
      <c r="CR697" s="12"/>
      <c r="CS697" s="12"/>
      <c r="CT697" s="12"/>
      <c r="CU697" s="12"/>
      <c r="CV697" s="12"/>
      <c r="CW697" s="12"/>
      <c r="CX697" s="12"/>
      <c r="CY697" s="12"/>
      <c r="CZ697" s="12"/>
      <c r="DA697" s="12"/>
      <c r="DB697" s="12"/>
      <c r="DC697" s="12"/>
      <c r="DD697" s="12"/>
      <c r="DE697" s="12"/>
      <c r="DF697" s="12"/>
      <c r="DG697" s="12"/>
      <c r="DH697" s="12"/>
      <c r="DI697" s="12"/>
      <c r="DJ697" s="12"/>
      <c r="DK697" s="12"/>
      <c r="DL697" s="12"/>
      <c r="DM697" s="12"/>
      <c r="DN697" s="12"/>
      <c r="DO697" s="12"/>
      <c r="DP697" s="12"/>
      <c r="DQ697" s="12"/>
      <c r="DR697" s="12"/>
      <c r="DS697" s="12"/>
      <c r="DT697" s="12"/>
      <c r="DU697" s="12"/>
      <c r="DV697" s="12"/>
      <c r="DW697" s="12"/>
      <c r="DX697" s="12"/>
      <c r="DY697" s="12"/>
      <c r="DZ697" s="12"/>
      <c r="EA697" s="12"/>
      <c r="EB697" s="12"/>
      <c r="EC697" s="12"/>
      <c r="ED697" s="12"/>
      <c r="EE697" s="12"/>
      <c r="EF697" s="12"/>
      <c r="EG697" s="12"/>
      <c r="EH697" s="12"/>
      <c r="EI697" s="12"/>
      <c r="EJ697" s="12"/>
      <c r="EK697" s="12"/>
      <c r="EL697" s="12"/>
      <c r="EM697" s="12"/>
      <c r="EN697" s="12"/>
      <c r="EO697" s="12"/>
      <c r="EP697" s="12"/>
      <c r="EQ697" s="12"/>
      <c r="ER697" s="12"/>
      <c r="ES697" s="12"/>
      <c r="ET697" s="12"/>
      <c r="EU697" s="12"/>
      <c r="EV697" s="12"/>
      <c r="EW697" s="12"/>
      <c r="EX697" s="12"/>
      <c r="EY697" s="12"/>
      <c r="EZ697" s="12"/>
      <c r="FA697" s="12"/>
      <c r="FB697" s="12"/>
      <c r="FC697" s="12"/>
      <c r="FD697" s="12"/>
      <c r="FE697" s="12"/>
      <c r="FF697" s="12"/>
      <c r="FG697" s="12"/>
      <c r="FH697" s="12"/>
      <c r="FI697" s="12"/>
      <c r="FJ697" s="12"/>
      <c r="FK697" s="12"/>
      <c r="FL697" s="12"/>
      <c r="FM697" s="12"/>
      <c r="FN697" s="12"/>
      <c r="FO697" s="12"/>
      <c r="FP697" s="12"/>
      <c r="FQ697" s="12"/>
      <c r="FR697" s="12"/>
    </row>
    <row r="698" spans="19:174" x14ac:dyDescent="0.3">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12"/>
      <c r="CC698" s="12"/>
      <c r="CD698" s="12"/>
      <c r="CE698" s="12"/>
      <c r="CF698" s="12"/>
      <c r="CG698" s="12"/>
      <c r="CH698" s="12"/>
      <c r="CI698" s="12"/>
      <c r="CJ698" s="12"/>
      <c r="CK698" s="12"/>
      <c r="CL698" s="12"/>
      <c r="CM698" s="12"/>
      <c r="CN698" s="12"/>
      <c r="CO698" s="12"/>
      <c r="CP698" s="12"/>
      <c r="CQ698" s="12"/>
      <c r="CR698" s="12"/>
      <c r="CS698" s="12"/>
      <c r="CT698" s="12"/>
      <c r="CU698" s="12"/>
      <c r="CV698" s="12"/>
      <c r="CW698" s="12"/>
      <c r="CX698" s="12"/>
      <c r="CY698" s="12"/>
      <c r="CZ698" s="12"/>
      <c r="DA698" s="12"/>
      <c r="DB698" s="12"/>
      <c r="DC698" s="12"/>
      <c r="DD698" s="12"/>
      <c r="DE698" s="12"/>
      <c r="DF698" s="12"/>
      <c r="DG698" s="12"/>
      <c r="DH698" s="12"/>
      <c r="DI698" s="12"/>
      <c r="DJ698" s="12"/>
      <c r="DK698" s="12"/>
      <c r="DL698" s="12"/>
      <c r="DM698" s="12"/>
      <c r="DN698" s="12"/>
      <c r="DO698" s="12"/>
      <c r="DP698" s="12"/>
      <c r="DQ698" s="12"/>
      <c r="DR698" s="12"/>
      <c r="DS698" s="12"/>
      <c r="DT698" s="12"/>
      <c r="DU698" s="12"/>
      <c r="DV698" s="12"/>
      <c r="DW698" s="12"/>
      <c r="DX698" s="12"/>
      <c r="DY698" s="12"/>
      <c r="DZ698" s="12"/>
      <c r="EA698" s="12"/>
      <c r="EB698" s="12"/>
      <c r="EC698" s="12"/>
      <c r="ED698" s="12"/>
      <c r="EE698" s="12"/>
      <c r="EF698" s="12"/>
      <c r="EG698" s="12"/>
      <c r="EH698" s="12"/>
      <c r="EI698" s="12"/>
      <c r="EJ698" s="12"/>
      <c r="EK698" s="12"/>
      <c r="EL698" s="12"/>
      <c r="EM698" s="12"/>
      <c r="EN698" s="12"/>
      <c r="EO698" s="12"/>
      <c r="EP698" s="12"/>
      <c r="EQ698" s="12"/>
      <c r="ER698" s="12"/>
      <c r="ES698" s="12"/>
      <c r="ET698" s="12"/>
      <c r="EU698" s="12"/>
      <c r="EV698" s="12"/>
      <c r="EW698" s="12"/>
      <c r="EX698" s="12"/>
      <c r="EY698" s="12"/>
      <c r="EZ698" s="12"/>
      <c r="FA698" s="12"/>
      <c r="FB698" s="12"/>
      <c r="FC698" s="12"/>
      <c r="FD698" s="12"/>
      <c r="FE698" s="12"/>
      <c r="FF698" s="12"/>
      <c r="FG698" s="12"/>
      <c r="FH698" s="12"/>
      <c r="FI698" s="12"/>
      <c r="FJ698" s="12"/>
      <c r="FK698" s="12"/>
      <c r="FL698" s="12"/>
      <c r="FM698" s="12"/>
      <c r="FN698" s="12"/>
      <c r="FO698" s="12"/>
      <c r="FP698" s="12"/>
      <c r="FQ698" s="12"/>
      <c r="FR698" s="12"/>
    </row>
    <row r="699" spans="19:174" x14ac:dyDescent="0.3">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12"/>
      <c r="CC699" s="12"/>
      <c r="CD699" s="12"/>
      <c r="CE699" s="12"/>
      <c r="CF699" s="12"/>
      <c r="CG699" s="12"/>
      <c r="CH699" s="12"/>
      <c r="CI699" s="12"/>
      <c r="CJ699" s="12"/>
      <c r="CK699" s="12"/>
      <c r="CL699" s="12"/>
      <c r="CM699" s="12"/>
      <c r="CN699" s="12"/>
      <c r="CO699" s="12"/>
      <c r="CP699" s="12"/>
      <c r="CQ699" s="12"/>
      <c r="CR699" s="12"/>
      <c r="CS699" s="12"/>
      <c r="CT699" s="12"/>
      <c r="CU699" s="12"/>
      <c r="CV699" s="12"/>
      <c r="CW699" s="12"/>
      <c r="CX699" s="12"/>
      <c r="CY699" s="12"/>
      <c r="CZ699" s="12"/>
      <c r="DA699" s="12"/>
      <c r="DB699" s="12"/>
      <c r="DC699" s="12"/>
      <c r="DD699" s="12"/>
      <c r="DE699" s="12"/>
      <c r="DF699" s="12"/>
      <c r="DG699" s="12"/>
      <c r="DH699" s="12"/>
      <c r="DI699" s="12"/>
      <c r="DJ699" s="12"/>
      <c r="DK699" s="12"/>
      <c r="DL699" s="12"/>
      <c r="DM699" s="12"/>
      <c r="DN699" s="12"/>
      <c r="DO699" s="12"/>
      <c r="DP699" s="12"/>
      <c r="DQ699" s="12"/>
      <c r="DR699" s="12"/>
      <c r="DS699" s="12"/>
      <c r="DT699" s="12"/>
      <c r="DU699" s="12"/>
      <c r="DV699" s="12"/>
      <c r="DW699" s="12"/>
      <c r="DX699" s="12"/>
      <c r="DY699" s="12"/>
      <c r="DZ699" s="12"/>
      <c r="EA699" s="12"/>
      <c r="EB699" s="12"/>
      <c r="EC699" s="12"/>
      <c r="ED699" s="12"/>
      <c r="EE699" s="12"/>
      <c r="EF699" s="12"/>
      <c r="EG699" s="12"/>
      <c r="EH699" s="12"/>
      <c r="EI699" s="12"/>
      <c r="EJ699" s="12"/>
      <c r="EK699" s="12"/>
      <c r="EL699" s="12"/>
      <c r="EM699" s="12"/>
      <c r="EN699" s="12"/>
      <c r="EO699" s="12"/>
      <c r="EP699" s="12"/>
      <c r="EQ699" s="12"/>
      <c r="ER699" s="12"/>
      <c r="ES699" s="12"/>
      <c r="ET699" s="12"/>
      <c r="EU699" s="12"/>
      <c r="EV699" s="12"/>
      <c r="EW699" s="12"/>
      <c r="EX699" s="12"/>
      <c r="EY699" s="12"/>
      <c r="EZ699" s="12"/>
      <c r="FA699" s="12"/>
      <c r="FB699" s="12"/>
      <c r="FC699" s="12"/>
      <c r="FD699" s="12"/>
      <c r="FE699" s="12"/>
      <c r="FF699" s="12"/>
      <c r="FG699" s="12"/>
      <c r="FH699" s="12"/>
      <c r="FI699" s="12"/>
      <c r="FJ699" s="12"/>
      <c r="FK699" s="12"/>
      <c r="FL699" s="12"/>
      <c r="FM699" s="12"/>
      <c r="FN699" s="12"/>
      <c r="FO699" s="12"/>
      <c r="FP699" s="12"/>
      <c r="FQ699" s="12"/>
      <c r="FR699" s="12"/>
    </row>
    <row r="700" spans="19:174" x14ac:dyDescent="0.3">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c r="DK700" s="12"/>
      <c r="DL700" s="12"/>
      <c r="DM700" s="12"/>
      <c r="DN700" s="12"/>
      <c r="DO700" s="12"/>
      <c r="DP700" s="12"/>
      <c r="DQ700" s="12"/>
      <c r="DR700" s="12"/>
      <c r="DS700" s="12"/>
      <c r="DT700" s="12"/>
      <c r="DU700" s="12"/>
      <c r="DV700" s="12"/>
      <c r="DW700" s="12"/>
      <c r="DX700" s="12"/>
      <c r="DY700" s="12"/>
      <c r="DZ700" s="12"/>
      <c r="EA700" s="12"/>
      <c r="EB700" s="12"/>
      <c r="EC700" s="12"/>
      <c r="ED700" s="12"/>
      <c r="EE700" s="12"/>
      <c r="EF700" s="12"/>
      <c r="EG700" s="12"/>
      <c r="EH700" s="12"/>
      <c r="EI700" s="12"/>
      <c r="EJ700" s="12"/>
      <c r="EK700" s="12"/>
      <c r="EL700" s="12"/>
      <c r="EM700" s="12"/>
      <c r="EN700" s="12"/>
      <c r="EO700" s="12"/>
      <c r="EP700" s="12"/>
      <c r="EQ700" s="12"/>
      <c r="ER700" s="12"/>
      <c r="ES700" s="12"/>
      <c r="ET700" s="12"/>
      <c r="EU700" s="12"/>
      <c r="EV700" s="12"/>
      <c r="EW700" s="12"/>
      <c r="EX700" s="12"/>
      <c r="EY700" s="12"/>
      <c r="EZ700" s="12"/>
      <c r="FA700" s="12"/>
      <c r="FB700" s="12"/>
      <c r="FC700" s="12"/>
      <c r="FD700" s="12"/>
      <c r="FE700" s="12"/>
      <c r="FF700" s="12"/>
      <c r="FG700" s="12"/>
      <c r="FH700" s="12"/>
      <c r="FI700" s="12"/>
      <c r="FJ700" s="12"/>
      <c r="FK700" s="12"/>
      <c r="FL700" s="12"/>
      <c r="FM700" s="12"/>
      <c r="FN700" s="12"/>
      <c r="FO700" s="12"/>
      <c r="FP700" s="12"/>
      <c r="FQ700" s="12"/>
      <c r="FR700" s="12"/>
    </row>
    <row r="701" spans="19:174" x14ac:dyDescent="0.3">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c r="DA701" s="12"/>
      <c r="DB701" s="12"/>
      <c r="DC701" s="12"/>
      <c r="DD701" s="12"/>
      <c r="DE701" s="12"/>
      <c r="DF701" s="12"/>
      <c r="DG701" s="12"/>
      <c r="DH701" s="12"/>
      <c r="DI701" s="12"/>
      <c r="DJ701" s="12"/>
      <c r="DK701" s="12"/>
      <c r="DL701" s="12"/>
      <c r="DM701" s="12"/>
      <c r="DN701" s="12"/>
      <c r="DO701" s="12"/>
      <c r="DP701" s="12"/>
      <c r="DQ701" s="12"/>
      <c r="DR701" s="12"/>
      <c r="DS701" s="12"/>
      <c r="DT701" s="12"/>
      <c r="DU701" s="12"/>
      <c r="DV701" s="12"/>
      <c r="DW701" s="12"/>
      <c r="DX701" s="12"/>
      <c r="DY701" s="12"/>
      <c r="DZ701" s="12"/>
      <c r="EA701" s="12"/>
      <c r="EB701" s="12"/>
      <c r="EC701" s="12"/>
      <c r="ED701" s="12"/>
      <c r="EE701" s="12"/>
      <c r="EF701" s="12"/>
      <c r="EG701" s="12"/>
      <c r="EH701" s="12"/>
      <c r="EI701" s="12"/>
      <c r="EJ701" s="12"/>
      <c r="EK701" s="12"/>
      <c r="EL701" s="12"/>
      <c r="EM701" s="12"/>
      <c r="EN701" s="12"/>
      <c r="EO701" s="12"/>
      <c r="EP701" s="12"/>
      <c r="EQ701" s="12"/>
      <c r="ER701" s="12"/>
      <c r="ES701" s="12"/>
      <c r="ET701" s="12"/>
      <c r="EU701" s="12"/>
      <c r="EV701" s="12"/>
      <c r="EW701" s="12"/>
      <c r="EX701" s="12"/>
      <c r="EY701" s="12"/>
      <c r="EZ701" s="12"/>
      <c r="FA701" s="12"/>
      <c r="FB701" s="12"/>
      <c r="FC701" s="12"/>
      <c r="FD701" s="12"/>
      <c r="FE701" s="12"/>
      <c r="FF701" s="12"/>
      <c r="FG701" s="12"/>
      <c r="FH701" s="12"/>
      <c r="FI701" s="12"/>
      <c r="FJ701" s="12"/>
      <c r="FK701" s="12"/>
      <c r="FL701" s="12"/>
      <c r="FM701" s="12"/>
      <c r="FN701" s="12"/>
      <c r="FO701" s="12"/>
      <c r="FP701" s="12"/>
      <c r="FQ701" s="12"/>
      <c r="FR701" s="12"/>
    </row>
    <row r="702" spans="19:174" x14ac:dyDescent="0.3">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c r="DA702" s="12"/>
      <c r="DB702" s="12"/>
      <c r="DC702" s="12"/>
      <c r="DD702" s="12"/>
      <c r="DE702" s="12"/>
      <c r="DF702" s="12"/>
      <c r="DG702" s="12"/>
      <c r="DH702" s="12"/>
      <c r="DI702" s="12"/>
      <c r="DJ702" s="12"/>
      <c r="DK702" s="12"/>
      <c r="DL702" s="12"/>
      <c r="DM702" s="12"/>
      <c r="DN702" s="12"/>
      <c r="DO702" s="12"/>
      <c r="DP702" s="12"/>
      <c r="DQ702" s="12"/>
      <c r="DR702" s="12"/>
      <c r="DS702" s="12"/>
      <c r="DT702" s="12"/>
      <c r="DU702" s="12"/>
      <c r="DV702" s="12"/>
      <c r="DW702" s="12"/>
      <c r="DX702" s="12"/>
      <c r="DY702" s="12"/>
      <c r="DZ702" s="12"/>
      <c r="EA702" s="12"/>
      <c r="EB702" s="12"/>
      <c r="EC702" s="12"/>
      <c r="ED702" s="12"/>
      <c r="EE702" s="12"/>
      <c r="EF702" s="12"/>
      <c r="EG702" s="12"/>
      <c r="EH702" s="12"/>
      <c r="EI702" s="12"/>
      <c r="EJ702" s="12"/>
      <c r="EK702" s="12"/>
      <c r="EL702" s="12"/>
      <c r="EM702" s="12"/>
      <c r="EN702" s="12"/>
      <c r="EO702" s="12"/>
      <c r="EP702" s="12"/>
      <c r="EQ702" s="12"/>
      <c r="ER702" s="12"/>
      <c r="ES702" s="12"/>
      <c r="ET702" s="12"/>
      <c r="EU702" s="12"/>
      <c r="EV702" s="12"/>
      <c r="EW702" s="12"/>
      <c r="EX702" s="12"/>
      <c r="EY702" s="12"/>
      <c r="EZ702" s="12"/>
      <c r="FA702" s="12"/>
      <c r="FB702" s="12"/>
      <c r="FC702" s="12"/>
      <c r="FD702" s="12"/>
      <c r="FE702" s="12"/>
      <c r="FF702" s="12"/>
      <c r="FG702" s="12"/>
      <c r="FH702" s="12"/>
      <c r="FI702" s="12"/>
      <c r="FJ702" s="12"/>
      <c r="FK702" s="12"/>
      <c r="FL702" s="12"/>
      <c r="FM702" s="12"/>
      <c r="FN702" s="12"/>
      <c r="FO702" s="12"/>
      <c r="FP702" s="12"/>
      <c r="FQ702" s="12"/>
      <c r="FR702" s="12"/>
    </row>
    <row r="703" spans="19:174" x14ac:dyDescent="0.3">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12"/>
      <c r="CC703" s="12"/>
      <c r="CD703" s="12"/>
      <c r="CE703" s="12"/>
      <c r="CF703" s="12"/>
      <c r="CG703" s="12"/>
      <c r="CH703" s="12"/>
      <c r="CI703" s="12"/>
      <c r="CJ703" s="12"/>
      <c r="CK703" s="12"/>
      <c r="CL703" s="12"/>
      <c r="CM703" s="12"/>
      <c r="CN703" s="12"/>
      <c r="CO703" s="12"/>
      <c r="CP703" s="12"/>
      <c r="CQ703" s="12"/>
      <c r="CR703" s="12"/>
      <c r="CS703" s="12"/>
      <c r="CT703" s="12"/>
      <c r="CU703" s="12"/>
      <c r="CV703" s="12"/>
      <c r="CW703" s="12"/>
      <c r="CX703" s="12"/>
      <c r="CY703" s="12"/>
      <c r="CZ703" s="12"/>
      <c r="DA703" s="12"/>
      <c r="DB703" s="12"/>
      <c r="DC703" s="12"/>
      <c r="DD703" s="12"/>
      <c r="DE703" s="12"/>
      <c r="DF703" s="12"/>
      <c r="DG703" s="12"/>
      <c r="DH703" s="12"/>
      <c r="DI703" s="12"/>
      <c r="DJ703" s="12"/>
      <c r="DK703" s="12"/>
      <c r="DL703" s="12"/>
      <c r="DM703" s="12"/>
      <c r="DN703" s="12"/>
      <c r="DO703" s="12"/>
      <c r="DP703" s="12"/>
      <c r="DQ703" s="12"/>
      <c r="DR703" s="12"/>
      <c r="DS703" s="12"/>
      <c r="DT703" s="12"/>
      <c r="DU703" s="12"/>
      <c r="DV703" s="12"/>
      <c r="DW703" s="12"/>
      <c r="DX703" s="12"/>
      <c r="DY703" s="12"/>
      <c r="DZ703" s="12"/>
      <c r="EA703" s="12"/>
      <c r="EB703" s="12"/>
      <c r="EC703" s="12"/>
      <c r="ED703" s="12"/>
      <c r="EE703" s="12"/>
      <c r="EF703" s="12"/>
      <c r="EG703" s="12"/>
      <c r="EH703" s="12"/>
      <c r="EI703" s="12"/>
      <c r="EJ703" s="12"/>
      <c r="EK703" s="12"/>
      <c r="EL703" s="12"/>
      <c r="EM703" s="12"/>
      <c r="EN703" s="12"/>
      <c r="EO703" s="12"/>
      <c r="EP703" s="12"/>
      <c r="EQ703" s="12"/>
      <c r="ER703" s="12"/>
      <c r="ES703" s="12"/>
      <c r="ET703" s="12"/>
      <c r="EU703" s="12"/>
      <c r="EV703" s="12"/>
      <c r="EW703" s="12"/>
      <c r="EX703" s="12"/>
      <c r="EY703" s="12"/>
      <c r="EZ703" s="12"/>
      <c r="FA703" s="12"/>
      <c r="FB703" s="12"/>
      <c r="FC703" s="12"/>
      <c r="FD703" s="12"/>
      <c r="FE703" s="12"/>
      <c r="FF703" s="12"/>
      <c r="FG703" s="12"/>
      <c r="FH703" s="12"/>
      <c r="FI703" s="12"/>
      <c r="FJ703" s="12"/>
      <c r="FK703" s="12"/>
      <c r="FL703" s="12"/>
      <c r="FM703" s="12"/>
      <c r="FN703" s="12"/>
      <c r="FO703" s="12"/>
      <c r="FP703" s="12"/>
      <c r="FQ703" s="12"/>
      <c r="FR703" s="12"/>
    </row>
    <row r="704" spans="19:174" x14ac:dyDescent="0.3">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12"/>
      <c r="CC704" s="12"/>
      <c r="CD704" s="12"/>
      <c r="CE704" s="12"/>
      <c r="CF704" s="12"/>
      <c r="CG704" s="12"/>
      <c r="CH704" s="12"/>
      <c r="CI704" s="12"/>
      <c r="CJ704" s="12"/>
      <c r="CK704" s="12"/>
      <c r="CL704" s="12"/>
      <c r="CM704" s="12"/>
      <c r="CN704" s="12"/>
      <c r="CO704" s="12"/>
      <c r="CP704" s="12"/>
      <c r="CQ704" s="12"/>
      <c r="CR704" s="12"/>
      <c r="CS704" s="12"/>
      <c r="CT704" s="12"/>
      <c r="CU704" s="12"/>
      <c r="CV704" s="12"/>
      <c r="CW704" s="12"/>
      <c r="CX704" s="12"/>
      <c r="CY704" s="12"/>
      <c r="CZ704" s="12"/>
      <c r="DA704" s="12"/>
      <c r="DB704" s="12"/>
      <c r="DC704" s="12"/>
      <c r="DD704" s="12"/>
      <c r="DE704" s="12"/>
      <c r="DF704" s="12"/>
      <c r="DG704" s="12"/>
      <c r="DH704" s="12"/>
      <c r="DI704" s="12"/>
      <c r="DJ704" s="12"/>
      <c r="DK704" s="12"/>
      <c r="DL704" s="12"/>
      <c r="DM704" s="12"/>
      <c r="DN704" s="12"/>
      <c r="DO704" s="12"/>
      <c r="DP704" s="12"/>
      <c r="DQ704" s="12"/>
      <c r="DR704" s="12"/>
      <c r="DS704" s="12"/>
      <c r="DT704" s="12"/>
      <c r="DU704" s="12"/>
      <c r="DV704" s="12"/>
      <c r="DW704" s="12"/>
      <c r="DX704" s="12"/>
      <c r="DY704" s="12"/>
      <c r="DZ704" s="12"/>
      <c r="EA704" s="12"/>
      <c r="EB704" s="12"/>
      <c r="EC704" s="12"/>
      <c r="ED704" s="12"/>
      <c r="EE704" s="12"/>
      <c r="EF704" s="12"/>
      <c r="EG704" s="12"/>
      <c r="EH704" s="12"/>
      <c r="EI704" s="12"/>
      <c r="EJ704" s="12"/>
      <c r="EK704" s="12"/>
      <c r="EL704" s="12"/>
      <c r="EM704" s="12"/>
      <c r="EN704" s="12"/>
      <c r="EO704" s="12"/>
      <c r="EP704" s="12"/>
      <c r="EQ704" s="12"/>
      <c r="ER704" s="12"/>
      <c r="ES704" s="12"/>
      <c r="ET704" s="12"/>
      <c r="EU704" s="12"/>
      <c r="EV704" s="12"/>
      <c r="EW704" s="12"/>
      <c r="EX704" s="12"/>
      <c r="EY704" s="12"/>
      <c r="EZ704" s="12"/>
      <c r="FA704" s="12"/>
      <c r="FB704" s="12"/>
      <c r="FC704" s="12"/>
      <c r="FD704" s="12"/>
      <c r="FE704" s="12"/>
      <c r="FF704" s="12"/>
      <c r="FG704" s="12"/>
      <c r="FH704" s="12"/>
      <c r="FI704" s="12"/>
      <c r="FJ704" s="12"/>
      <c r="FK704" s="12"/>
      <c r="FL704" s="12"/>
      <c r="FM704" s="12"/>
      <c r="FN704" s="12"/>
      <c r="FO704" s="12"/>
      <c r="FP704" s="12"/>
      <c r="FQ704" s="12"/>
      <c r="FR704" s="12"/>
    </row>
    <row r="705" spans="19:174" x14ac:dyDescent="0.3">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12"/>
      <c r="CC705" s="12"/>
      <c r="CD705" s="12"/>
      <c r="CE705" s="12"/>
      <c r="CF705" s="12"/>
      <c r="CG705" s="12"/>
      <c r="CH705" s="12"/>
      <c r="CI705" s="12"/>
      <c r="CJ705" s="12"/>
      <c r="CK705" s="12"/>
      <c r="CL705" s="12"/>
      <c r="CM705" s="12"/>
      <c r="CN705" s="12"/>
      <c r="CO705" s="12"/>
      <c r="CP705" s="12"/>
      <c r="CQ705" s="12"/>
      <c r="CR705" s="12"/>
      <c r="CS705" s="12"/>
      <c r="CT705" s="12"/>
      <c r="CU705" s="12"/>
      <c r="CV705" s="12"/>
      <c r="CW705" s="12"/>
      <c r="CX705" s="12"/>
      <c r="CY705" s="12"/>
      <c r="CZ705" s="12"/>
      <c r="DA705" s="12"/>
      <c r="DB705" s="12"/>
      <c r="DC705" s="12"/>
      <c r="DD705" s="12"/>
      <c r="DE705" s="12"/>
      <c r="DF705" s="12"/>
      <c r="DG705" s="12"/>
      <c r="DH705" s="12"/>
      <c r="DI705" s="12"/>
      <c r="DJ705" s="12"/>
      <c r="DK705" s="12"/>
      <c r="DL705" s="12"/>
      <c r="DM705" s="12"/>
      <c r="DN705" s="12"/>
      <c r="DO705" s="12"/>
      <c r="DP705" s="12"/>
      <c r="DQ705" s="12"/>
      <c r="DR705" s="12"/>
      <c r="DS705" s="12"/>
      <c r="DT705" s="12"/>
      <c r="DU705" s="12"/>
      <c r="DV705" s="12"/>
      <c r="DW705" s="12"/>
      <c r="DX705" s="12"/>
      <c r="DY705" s="12"/>
      <c r="DZ705" s="12"/>
      <c r="EA705" s="12"/>
      <c r="EB705" s="12"/>
      <c r="EC705" s="12"/>
      <c r="ED705" s="12"/>
      <c r="EE705" s="12"/>
      <c r="EF705" s="12"/>
      <c r="EG705" s="12"/>
      <c r="EH705" s="12"/>
      <c r="EI705" s="12"/>
      <c r="EJ705" s="12"/>
      <c r="EK705" s="12"/>
      <c r="EL705" s="12"/>
      <c r="EM705" s="12"/>
      <c r="EN705" s="12"/>
      <c r="EO705" s="12"/>
      <c r="EP705" s="12"/>
      <c r="EQ705" s="12"/>
      <c r="ER705" s="12"/>
      <c r="ES705" s="12"/>
      <c r="ET705" s="12"/>
      <c r="EU705" s="12"/>
      <c r="EV705" s="12"/>
      <c r="EW705" s="12"/>
      <c r="EX705" s="12"/>
      <c r="EY705" s="12"/>
      <c r="EZ705" s="12"/>
      <c r="FA705" s="12"/>
      <c r="FB705" s="12"/>
      <c r="FC705" s="12"/>
      <c r="FD705" s="12"/>
      <c r="FE705" s="12"/>
      <c r="FF705" s="12"/>
      <c r="FG705" s="12"/>
      <c r="FH705" s="12"/>
      <c r="FI705" s="12"/>
      <c r="FJ705" s="12"/>
      <c r="FK705" s="12"/>
      <c r="FL705" s="12"/>
      <c r="FM705" s="12"/>
      <c r="FN705" s="12"/>
      <c r="FO705" s="12"/>
      <c r="FP705" s="12"/>
      <c r="FQ705" s="12"/>
      <c r="FR705" s="12"/>
    </row>
    <row r="706" spans="19:174" x14ac:dyDescent="0.3">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c r="DA706" s="12"/>
      <c r="DB706" s="12"/>
      <c r="DC706" s="12"/>
      <c r="DD706" s="12"/>
      <c r="DE706" s="12"/>
      <c r="DF706" s="12"/>
      <c r="DG706" s="12"/>
      <c r="DH706" s="12"/>
      <c r="DI706" s="12"/>
      <c r="DJ706" s="12"/>
      <c r="DK706" s="12"/>
      <c r="DL706" s="12"/>
      <c r="DM706" s="12"/>
      <c r="DN706" s="12"/>
      <c r="DO706" s="12"/>
      <c r="DP706" s="12"/>
      <c r="DQ706" s="12"/>
      <c r="DR706" s="12"/>
      <c r="DS706" s="12"/>
      <c r="DT706" s="12"/>
      <c r="DU706" s="12"/>
      <c r="DV706" s="12"/>
      <c r="DW706" s="12"/>
      <c r="DX706" s="12"/>
      <c r="DY706" s="12"/>
      <c r="DZ706" s="12"/>
      <c r="EA706" s="12"/>
      <c r="EB706" s="12"/>
      <c r="EC706" s="12"/>
      <c r="ED706" s="12"/>
      <c r="EE706" s="12"/>
      <c r="EF706" s="12"/>
      <c r="EG706" s="12"/>
      <c r="EH706" s="12"/>
      <c r="EI706" s="12"/>
      <c r="EJ706" s="12"/>
      <c r="EK706" s="12"/>
      <c r="EL706" s="12"/>
      <c r="EM706" s="12"/>
      <c r="EN706" s="12"/>
      <c r="EO706" s="12"/>
      <c r="EP706" s="12"/>
      <c r="EQ706" s="12"/>
      <c r="ER706" s="12"/>
      <c r="ES706" s="12"/>
      <c r="ET706" s="12"/>
      <c r="EU706" s="12"/>
      <c r="EV706" s="12"/>
      <c r="EW706" s="12"/>
      <c r="EX706" s="12"/>
      <c r="EY706" s="12"/>
      <c r="EZ706" s="12"/>
      <c r="FA706" s="12"/>
      <c r="FB706" s="12"/>
      <c r="FC706" s="12"/>
      <c r="FD706" s="12"/>
      <c r="FE706" s="12"/>
      <c r="FF706" s="12"/>
      <c r="FG706" s="12"/>
      <c r="FH706" s="12"/>
      <c r="FI706" s="12"/>
      <c r="FJ706" s="12"/>
      <c r="FK706" s="12"/>
      <c r="FL706" s="12"/>
      <c r="FM706" s="12"/>
      <c r="FN706" s="12"/>
      <c r="FO706" s="12"/>
      <c r="FP706" s="12"/>
      <c r="FQ706" s="12"/>
      <c r="FR706" s="12"/>
    </row>
    <row r="707" spans="19:174" x14ac:dyDescent="0.3">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12"/>
      <c r="CZ707" s="12"/>
      <c r="DA707" s="12"/>
      <c r="DB707" s="12"/>
      <c r="DC707" s="12"/>
      <c r="DD707" s="12"/>
      <c r="DE707" s="12"/>
      <c r="DF707" s="12"/>
      <c r="DG707" s="12"/>
      <c r="DH707" s="12"/>
      <c r="DI707" s="12"/>
      <c r="DJ707" s="12"/>
      <c r="DK707" s="12"/>
      <c r="DL707" s="12"/>
      <c r="DM707" s="12"/>
      <c r="DN707" s="12"/>
      <c r="DO707" s="12"/>
      <c r="DP707" s="12"/>
      <c r="DQ707" s="12"/>
      <c r="DR707" s="12"/>
      <c r="DS707" s="12"/>
      <c r="DT707" s="12"/>
      <c r="DU707" s="12"/>
      <c r="DV707" s="12"/>
      <c r="DW707" s="12"/>
      <c r="DX707" s="12"/>
      <c r="DY707" s="12"/>
      <c r="DZ707" s="12"/>
      <c r="EA707" s="12"/>
      <c r="EB707" s="12"/>
      <c r="EC707" s="12"/>
      <c r="ED707" s="12"/>
      <c r="EE707" s="12"/>
      <c r="EF707" s="12"/>
      <c r="EG707" s="12"/>
      <c r="EH707" s="12"/>
      <c r="EI707" s="12"/>
      <c r="EJ707" s="12"/>
      <c r="EK707" s="12"/>
      <c r="EL707" s="12"/>
      <c r="EM707" s="12"/>
      <c r="EN707" s="12"/>
      <c r="EO707" s="12"/>
      <c r="EP707" s="12"/>
      <c r="EQ707" s="12"/>
      <c r="ER707" s="12"/>
      <c r="ES707" s="12"/>
      <c r="ET707" s="12"/>
      <c r="EU707" s="12"/>
      <c r="EV707" s="12"/>
      <c r="EW707" s="12"/>
      <c r="EX707" s="12"/>
      <c r="EY707" s="12"/>
      <c r="EZ707" s="12"/>
      <c r="FA707" s="12"/>
      <c r="FB707" s="12"/>
      <c r="FC707" s="12"/>
      <c r="FD707" s="12"/>
      <c r="FE707" s="12"/>
      <c r="FF707" s="12"/>
      <c r="FG707" s="12"/>
      <c r="FH707" s="12"/>
      <c r="FI707" s="12"/>
      <c r="FJ707" s="12"/>
      <c r="FK707" s="12"/>
      <c r="FL707" s="12"/>
      <c r="FM707" s="12"/>
      <c r="FN707" s="12"/>
      <c r="FO707" s="12"/>
      <c r="FP707" s="12"/>
      <c r="FQ707" s="12"/>
      <c r="FR707" s="12"/>
    </row>
    <row r="708" spans="19:174" x14ac:dyDescent="0.3">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12"/>
      <c r="CC708" s="12"/>
      <c r="CD708" s="12"/>
      <c r="CE708" s="12"/>
      <c r="CF708" s="12"/>
      <c r="CG708" s="12"/>
      <c r="CH708" s="12"/>
      <c r="CI708" s="12"/>
      <c r="CJ708" s="12"/>
      <c r="CK708" s="12"/>
      <c r="CL708" s="12"/>
      <c r="CM708" s="12"/>
      <c r="CN708" s="12"/>
      <c r="CO708" s="12"/>
      <c r="CP708" s="12"/>
      <c r="CQ708" s="12"/>
      <c r="CR708" s="12"/>
      <c r="CS708" s="12"/>
      <c r="CT708" s="12"/>
      <c r="CU708" s="12"/>
      <c r="CV708" s="12"/>
      <c r="CW708" s="12"/>
      <c r="CX708" s="12"/>
      <c r="CY708" s="12"/>
      <c r="CZ708" s="12"/>
      <c r="DA708" s="12"/>
      <c r="DB708" s="12"/>
      <c r="DC708" s="12"/>
      <c r="DD708" s="12"/>
      <c r="DE708" s="12"/>
      <c r="DF708" s="12"/>
      <c r="DG708" s="12"/>
      <c r="DH708" s="12"/>
      <c r="DI708" s="12"/>
      <c r="DJ708" s="12"/>
      <c r="DK708" s="12"/>
      <c r="DL708" s="12"/>
      <c r="DM708" s="12"/>
      <c r="DN708" s="12"/>
      <c r="DO708" s="12"/>
      <c r="DP708" s="12"/>
      <c r="DQ708" s="12"/>
      <c r="DR708" s="12"/>
      <c r="DS708" s="12"/>
      <c r="DT708" s="12"/>
      <c r="DU708" s="12"/>
      <c r="DV708" s="12"/>
      <c r="DW708" s="12"/>
      <c r="DX708" s="12"/>
      <c r="DY708" s="12"/>
      <c r="DZ708" s="12"/>
      <c r="EA708" s="12"/>
      <c r="EB708" s="12"/>
      <c r="EC708" s="12"/>
      <c r="ED708" s="12"/>
      <c r="EE708" s="12"/>
      <c r="EF708" s="12"/>
      <c r="EG708" s="12"/>
      <c r="EH708" s="12"/>
      <c r="EI708" s="12"/>
      <c r="EJ708" s="12"/>
      <c r="EK708" s="12"/>
      <c r="EL708" s="12"/>
      <c r="EM708" s="12"/>
      <c r="EN708" s="12"/>
      <c r="EO708" s="12"/>
      <c r="EP708" s="12"/>
      <c r="EQ708" s="12"/>
      <c r="ER708" s="12"/>
      <c r="ES708" s="12"/>
      <c r="ET708" s="12"/>
      <c r="EU708" s="12"/>
      <c r="EV708" s="12"/>
      <c r="EW708" s="12"/>
      <c r="EX708" s="12"/>
      <c r="EY708" s="12"/>
      <c r="EZ708" s="12"/>
      <c r="FA708" s="12"/>
      <c r="FB708" s="12"/>
      <c r="FC708" s="12"/>
      <c r="FD708" s="12"/>
      <c r="FE708" s="12"/>
      <c r="FF708" s="12"/>
      <c r="FG708" s="12"/>
      <c r="FH708" s="12"/>
      <c r="FI708" s="12"/>
      <c r="FJ708" s="12"/>
      <c r="FK708" s="12"/>
      <c r="FL708" s="12"/>
      <c r="FM708" s="12"/>
      <c r="FN708" s="12"/>
      <c r="FO708" s="12"/>
      <c r="FP708" s="12"/>
      <c r="FQ708" s="12"/>
      <c r="FR708" s="12"/>
    </row>
    <row r="709" spans="19:174" x14ac:dyDescent="0.3">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12"/>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12"/>
      <c r="CZ709" s="12"/>
      <c r="DA709" s="12"/>
      <c r="DB709" s="12"/>
      <c r="DC709" s="12"/>
      <c r="DD709" s="12"/>
      <c r="DE709" s="12"/>
      <c r="DF709" s="12"/>
      <c r="DG709" s="12"/>
      <c r="DH709" s="12"/>
      <c r="DI709" s="12"/>
      <c r="DJ709" s="12"/>
      <c r="DK709" s="12"/>
      <c r="DL709" s="12"/>
      <c r="DM709" s="12"/>
      <c r="DN709" s="12"/>
      <c r="DO709" s="12"/>
      <c r="DP709" s="12"/>
      <c r="DQ709" s="12"/>
      <c r="DR709" s="12"/>
      <c r="DS709" s="12"/>
      <c r="DT709" s="12"/>
      <c r="DU709" s="12"/>
      <c r="DV709" s="12"/>
      <c r="DW709" s="12"/>
      <c r="DX709" s="12"/>
      <c r="DY709" s="12"/>
      <c r="DZ709" s="12"/>
      <c r="EA709" s="12"/>
      <c r="EB709" s="12"/>
      <c r="EC709" s="12"/>
      <c r="ED709" s="12"/>
      <c r="EE709" s="12"/>
      <c r="EF709" s="12"/>
      <c r="EG709" s="12"/>
      <c r="EH709" s="12"/>
      <c r="EI709" s="12"/>
      <c r="EJ709" s="12"/>
      <c r="EK709" s="12"/>
      <c r="EL709" s="12"/>
      <c r="EM709" s="12"/>
      <c r="EN709" s="12"/>
      <c r="EO709" s="12"/>
      <c r="EP709" s="12"/>
      <c r="EQ709" s="12"/>
      <c r="ER709" s="12"/>
      <c r="ES709" s="12"/>
      <c r="ET709" s="12"/>
      <c r="EU709" s="12"/>
      <c r="EV709" s="12"/>
      <c r="EW709" s="12"/>
      <c r="EX709" s="12"/>
      <c r="EY709" s="12"/>
      <c r="EZ709" s="12"/>
      <c r="FA709" s="12"/>
      <c r="FB709" s="12"/>
      <c r="FC709" s="12"/>
      <c r="FD709" s="12"/>
      <c r="FE709" s="12"/>
      <c r="FF709" s="12"/>
      <c r="FG709" s="12"/>
      <c r="FH709" s="12"/>
      <c r="FI709" s="12"/>
      <c r="FJ709" s="12"/>
      <c r="FK709" s="12"/>
      <c r="FL709" s="12"/>
      <c r="FM709" s="12"/>
      <c r="FN709" s="12"/>
      <c r="FO709" s="12"/>
      <c r="FP709" s="12"/>
      <c r="FQ709" s="12"/>
      <c r="FR709" s="12"/>
    </row>
    <row r="710" spans="19:174" x14ac:dyDescent="0.3">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2"/>
      <c r="DI710" s="12"/>
      <c r="DJ710" s="12"/>
      <c r="DK710" s="12"/>
      <c r="DL710" s="12"/>
      <c r="DM710" s="12"/>
      <c r="DN710" s="12"/>
      <c r="DO710" s="12"/>
      <c r="DP710" s="12"/>
      <c r="DQ710" s="12"/>
      <c r="DR710" s="12"/>
      <c r="DS710" s="12"/>
      <c r="DT710" s="12"/>
      <c r="DU710" s="12"/>
      <c r="DV710" s="12"/>
      <c r="DW710" s="12"/>
      <c r="DX710" s="12"/>
      <c r="DY710" s="12"/>
      <c r="DZ710" s="12"/>
      <c r="EA710" s="12"/>
      <c r="EB710" s="12"/>
      <c r="EC710" s="12"/>
      <c r="ED710" s="12"/>
      <c r="EE710" s="12"/>
      <c r="EF710" s="12"/>
      <c r="EG710" s="12"/>
      <c r="EH710" s="12"/>
      <c r="EI710" s="12"/>
      <c r="EJ710" s="12"/>
      <c r="EK710" s="12"/>
      <c r="EL710" s="12"/>
      <c r="EM710" s="12"/>
      <c r="EN710" s="12"/>
      <c r="EO710" s="12"/>
      <c r="EP710" s="12"/>
      <c r="EQ710" s="12"/>
      <c r="ER710" s="12"/>
      <c r="ES710" s="12"/>
      <c r="ET710" s="12"/>
      <c r="EU710" s="12"/>
      <c r="EV710" s="12"/>
      <c r="EW710" s="12"/>
      <c r="EX710" s="12"/>
      <c r="EY710" s="12"/>
      <c r="EZ710" s="12"/>
      <c r="FA710" s="12"/>
      <c r="FB710" s="12"/>
      <c r="FC710" s="12"/>
      <c r="FD710" s="12"/>
      <c r="FE710" s="12"/>
      <c r="FF710" s="12"/>
      <c r="FG710" s="12"/>
      <c r="FH710" s="12"/>
      <c r="FI710" s="12"/>
      <c r="FJ710" s="12"/>
      <c r="FK710" s="12"/>
      <c r="FL710" s="12"/>
      <c r="FM710" s="12"/>
      <c r="FN710" s="12"/>
      <c r="FO710" s="12"/>
      <c r="FP710" s="12"/>
      <c r="FQ710" s="12"/>
      <c r="FR710" s="12"/>
    </row>
    <row r="711" spans="19:174" x14ac:dyDescent="0.3">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12"/>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12"/>
      <c r="CZ711" s="12"/>
      <c r="DA711" s="12"/>
      <c r="DB711" s="12"/>
      <c r="DC711" s="12"/>
      <c r="DD711" s="12"/>
      <c r="DE711" s="12"/>
      <c r="DF711" s="12"/>
      <c r="DG711" s="12"/>
      <c r="DH711" s="12"/>
      <c r="DI711" s="12"/>
      <c r="DJ711" s="12"/>
      <c r="DK711" s="12"/>
      <c r="DL711" s="12"/>
      <c r="DM711" s="12"/>
      <c r="DN711" s="12"/>
      <c r="DO711" s="12"/>
      <c r="DP711" s="12"/>
      <c r="DQ711" s="12"/>
      <c r="DR711" s="12"/>
      <c r="DS711" s="12"/>
      <c r="DT711" s="12"/>
      <c r="DU711" s="12"/>
      <c r="DV711" s="12"/>
      <c r="DW711" s="12"/>
      <c r="DX711" s="12"/>
      <c r="DY711" s="12"/>
      <c r="DZ711" s="12"/>
      <c r="EA711" s="12"/>
      <c r="EB711" s="12"/>
      <c r="EC711" s="12"/>
      <c r="ED711" s="12"/>
      <c r="EE711" s="12"/>
      <c r="EF711" s="12"/>
      <c r="EG711" s="12"/>
      <c r="EH711" s="12"/>
      <c r="EI711" s="12"/>
      <c r="EJ711" s="12"/>
      <c r="EK711" s="12"/>
      <c r="EL711" s="12"/>
      <c r="EM711" s="12"/>
      <c r="EN711" s="12"/>
      <c r="EO711" s="12"/>
      <c r="EP711" s="12"/>
      <c r="EQ711" s="12"/>
      <c r="ER711" s="12"/>
      <c r="ES711" s="12"/>
      <c r="ET711" s="12"/>
      <c r="EU711" s="12"/>
      <c r="EV711" s="12"/>
      <c r="EW711" s="12"/>
      <c r="EX711" s="12"/>
      <c r="EY711" s="12"/>
      <c r="EZ711" s="12"/>
      <c r="FA711" s="12"/>
      <c r="FB711" s="12"/>
      <c r="FC711" s="12"/>
      <c r="FD711" s="12"/>
      <c r="FE711" s="12"/>
      <c r="FF711" s="12"/>
      <c r="FG711" s="12"/>
      <c r="FH711" s="12"/>
      <c r="FI711" s="12"/>
      <c r="FJ711" s="12"/>
      <c r="FK711" s="12"/>
      <c r="FL711" s="12"/>
      <c r="FM711" s="12"/>
      <c r="FN711" s="12"/>
      <c r="FO711" s="12"/>
      <c r="FP711" s="12"/>
      <c r="FQ711" s="12"/>
      <c r="FR711" s="12"/>
    </row>
    <row r="712" spans="19:174" x14ac:dyDescent="0.3">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c r="DA712" s="12"/>
      <c r="DB712" s="12"/>
      <c r="DC712" s="12"/>
      <c r="DD712" s="12"/>
      <c r="DE712" s="12"/>
      <c r="DF712" s="12"/>
      <c r="DG712" s="12"/>
      <c r="DH712" s="12"/>
      <c r="DI712" s="12"/>
      <c r="DJ712" s="12"/>
      <c r="DK712" s="12"/>
      <c r="DL712" s="12"/>
      <c r="DM712" s="12"/>
      <c r="DN712" s="12"/>
      <c r="DO712" s="12"/>
      <c r="DP712" s="12"/>
      <c r="DQ712" s="12"/>
      <c r="DR712" s="12"/>
      <c r="DS712" s="12"/>
      <c r="DT712" s="12"/>
      <c r="DU712" s="12"/>
      <c r="DV712" s="12"/>
      <c r="DW712" s="12"/>
      <c r="DX712" s="12"/>
      <c r="DY712" s="12"/>
      <c r="DZ712" s="12"/>
      <c r="EA712" s="12"/>
      <c r="EB712" s="12"/>
      <c r="EC712" s="12"/>
      <c r="ED712" s="12"/>
      <c r="EE712" s="12"/>
      <c r="EF712" s="12"/>
      <c r="EG712" s="12"/>
      <c r="EH712" s="12"/>
      <c r="EI712" s="12"/>
      <c r="EJ712" s="12"/>
      <c r="EK712" s="12"/>
      <c r="EL712" s="12"/>
      <c r="EM712" s="12"/>
      <c r="EN712" s="12"/>
      <c r="EO712" s="12"/>
      <c r="EP712" s="12"/>
      <c r="EQ712" s="12"/>
      <c r="ER712" s="12"/>
      <c r="ES712" s="12"/>
      <c r="ET712" s="12"/>
      <c r="EU712" s="12"/>
      <c r="EV712" s="12"/>
      <c r="EW712" s="12"/>
      <c r="EX712" s="12"/>
      <c r="EY712" s="12"/>
      <c r="EZ712" s="12"/>
      <c r="FA712" s="12"/>
      <c r="FB712" s="12"/>
      <c r="FC712" s="12"/>
      <c r="FD712" s="12"/>
      <c r="FE712" s="12"/>
      <c r="FF712" s="12"/>
      <c r="FG712" s="12"/>
      <c r="FH712" s="12"/>
      <c r="FI712" s="12"/>
      <c r="FJ712" s="12"/>
      <c r="FK712" s="12"/>
      <c r="FL712" s="12"/>
      <c r="FM712" s="12"/>
      <c r="FN712" s="12"/>
      <c r="FO712" s="12"/>
      <c r="FP712" s="12"/>
      <c r="FQ712" s="12"/>
      <c r="FR712" s="12"/>
    </row>
    <row r="713" spans="19:174" x14ac:dyDescent="0.3">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c r="DA713" s="12"/>
      <c r="DB713" s="12"/>
      <c r="DC713" s="12"/>
      <c r="DD713" s="12"/>
      <c r="DE713" s="12"/>
      <c r="DF713" s="12"/>
      <c r="DG713" s="12"/>
      <c r="DH713" s="12"/>
      <c r="DI713" s="12"/>
      <c r="DJ713" s="12"/>
      <c r="DK713" s="12"/>
      <c r="DL713" s="12"/>
      <c r="DM713" s="12"/>
      <c r="DN713" s="12"/>
      <c r="DO713" s="12"/>
      <c r="DP713" s="12"/>
      <c r="DQ713" s="12"/>
      <c r="DR713" s="12"/>
      <c r="DS713" s="12"/>
      <c r="DT713" s="12"/>
      <c r="DU713" s="12"/>
      <c r="DV713" s="12"/>
      <c r="DW713" s="12"/>
      <c r="DX713" s="12"/>
      <c r="DY713" s="12"/>
      <c r="DZ713" s="12"/>
      <c r="EA713" s="12"/>
      <c r="EB713" s="12"/>
      <c r="EC713" s="12"/>
      <c r="ED713" s="12"/>
      <c r="EE713" s="12"/>
      <c r="EF713" s="12"/>
      <c r="EG713" s="12"/>
      <c r="EH713" s="12"/>
      <c r="EI713" s="12"/>
      <c r="EJ713" s="12"/>
      <c r="EK713" s="12"/>
      <c r="EL713" s="12"/>
      <c r="EM713" s="12"/>
      <c r="EN713" s="12"/>
      <c r="EO713" s="12"/>
      <c r="EP713" s="12"/>
      <c r="EQ713" s="12"/>
      <c r="ER713" s="12"/>
      <c r="ES713" s="12"/>
      <c r="ET713" s="12"/>
      <c r="EU713" s="12"/>
      <c r="EV713" s="12"/>
      <c r="EW713" s="12"/>
      <c r="EX713" s="12"/>
      <c r="EY713" s="12"/>
      <c r="EZ713" s="12"/>
      <c r="FA713" s="12"/>
      <c r="FB713" s="12"/>
      <c r="FC713" s="12"/>
      <c r="FD713" s="12"/>
      <c r="FE713" s="12"/>
      <c r="FF713" s="12"/>
      <c r="FG713" s="12"/>
      <c r="FH713" s="12"/>
      <c r="FI713" s="12"/>
      <c r="FJ713" s="12"/>
      <c r="FK713" s="12"/>
      <c r="FL713" s="12"/>
      <c r="FM713" s="12"/>
      <c r="FN713" s="12"/>
      <c r="FO713" s="12"/>
      <c r="FP713" s="12"/>
      <c r="FQ713" s="12"/>
      <c r="FR713" s="12"/>
    </row>
    <row r="714" spans="19:174" x14ac:dyDescent="0.3">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12"/>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12"/>
      <c r="CZ714" s="12"/>
      <c r="DA714" s="12"/>
      <c r="DB714" s="12"/>
      <c r="DC714" s="12"/>
      <c r="DD714" s="12"/>
      <c r="DE714" s="12"/>
      <c r="DF714" s="12"/>
      <c r="DG714" s="12"/>
      <c r="DH714" s="12"/>
      <c r="DI714" s="12"/>
      <c r="DJ714" s="12"/>
      <c r="DK714" s="12"/>
      <c r="DL714" s="12"/>
      <c r="DM714" s="12"/>
      <c r="DN714" s="12"/>
      <c r="DO714" s="12"/>
      <c r="DP714" s="12"/>
      <c r="DQ714" s="12"/>
      <c r="DR714" s="12"/>
      <c r="DS714" s="12"/>
      <c r="DT714" s="12"/>
      <c r="DU714" s="12"/>
      <c r="DV714" s="12"/>
      <c r="DW714" s="12"/>
      <c r="DX714" s="12"/>
      <c r="DY714" s="12"/>
      <c r="DZ714" s="12"/>
      <c r="EA714" s="12"/>
      <c r="EB714" s="12"/>
      <c r="EC714" s="12"/>
      <c r="ED714" s="12"/>
      <c r="EE714" s="12"/>
      <c r="EF714" s="12"/>
      <c r="EG714" s="12"/>
      <c r="EH714" s="12"/>
      <c r="EI714" s="12"/>
      <c r="EJ714" s="12"/>
      <c r="EK714" s="12"/>
      <c r="EL714" s="12"/>
      <c r="EM714" s="12"/>
      <c r="EN714" s="12"/>
      <c r="EO714" s="12"/>
      <c r="EP714" s="12"/>
      <c r="EQ714" s="12"/>
      <c r="ER714" s="12"/>
      <c r="ES714" s="12"/>
      <c r="ET714" s="12"/>
      <c r="EU714" s="12"/>
      <c r="EV714" s="12"/>
      <c r="EW714" s="12"/>
      <c r="EX714" s="12"/>
      <c r="EY714" s="12"/>
      <c r="EZ714" s="12"/>
      <c r="FA714" s="12"/>
      <c r="FB714" s="12"/>
      <c r="FC714" s="12"/>
      <c r="FD714" s="12"/>
      <c r="FE714" s="12"/>
      <c r="FF714" s="12"/>
      <c r="FG714" s="12"/>
      <c r="FH714" s="12"/>
      <c r="FI714" s="12"/>
      <c r="FJ714" s="12"/>
      <c r="FK714" s="12"/>
      <c r="FL714" s="12"/>
      <c r="FM714" s="12"/>
      <c r="FN714" s="12"/>
      <c r="FO714" s="12"/>
      <c r="FP714" s="12"/>
      <c r="FQ714" s="12"/>
      <c r="FR714" s="12"/>
    </row>
    <row r="715" spans="19:174" x14ac:dyDescent="0.3">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12"/>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12"/>
      <c r="CZ715" s="12"/>
      <c r="DA715" s="12"/>
      <c r="DB715" s="12"/>
      <c r="DC715" s="12"/>
      <c r="DD715" s="12"/>
      <c r="DE715" s="12"/>
      <c r="DF715" s="12"/>
      <c r="DG715" s="12"/>
      <c r="DH715" s="12"/>
      <c r="DI715" s="12"/>
      <c r="DJ715" s="12"/>
      <c r="DK715" s="12"/>
      <c r="DL715" s="12"/>
      <c r="DM715" s="12"/>
      <c r="DN715" s="12"/>
      <c r="DO715" s="12"/>
      <c r="DP715" s="12"/>
      <c r="DQ715" s="12"/>
      <c r="DR715" s="12"/>
      <c r="DS715" s="12"/>
      <c r="DT715" s="12"/>
      <c r="DU715" s="12"/>
      <c r="DV715" s="12"/>
      <c r="DW715" s="12"/>
      <c r="DX715" s="12"/>
      <c r="DY715" s="12"/>
      <c r="DZ715" s="12"/>
      <c r="EA715" s="12"/>
      <c r="EB715" s="12"/>
      <c r="EC715" s="12"/>
      <c r="ED715" s="12"/>
      <c r="EE715" s="12"/>
      <c r="EF715" s="12"/>
      <c r="EG715" s="12"/>
      <c r="EH715" s="12"/>
      <c r="EI715" s="12"/>
      <c r="EJ715" s="12"/>
      <c r="EK715" s="12"/>
      <c r="EL715" s="12"/>
      <c r="EM715" s="12"/>
      <c r="EN715" s="12"/>
      <c r="EO715" s="12"/>
      <c r="EP715" s="12"/>
      <c r="EQ715" s="12"/>
      <c r="ER715" s="12"/>
      <c r="ES715" s="12"/>
      <c r="ET715" s="12"/>
      <c r="EU715" s="12"/>
      <c r="EV715" s="12"/>
      <c r="EW715" s="12"/>
      <c r="EX715" s="12"/>
      <c r="EY715" s="12"/>
      <c r="EZ715" s="12"/>
      <c r="FA715" s="12"/>
      <c r="FB715" s="12"/>
      <c r="FC715" s="12"/>
      <c r="FD715" s="12"/>
      <c r="FE715" s="12"/>
      <c r="FF715" s="12"/>
      <c r="FG715" s="12"/>
      <c r="FH715" s="12"/>
      <c r="FI715" s="12"/>
      <c r="FJ715" s="12"/>
      <c r="FK715" s="12"/>
      <c r="FL715" s="12"/>
      <c r="FM715" s="12"/>
      <c r="FN715" s="12"/>
      <c r="FO715" s="12"/>
      <c r="FP715" s="12"/>
      <c r="FQ715" s="12"/>
      <c r="FR715" s="12"/>
    </row>
    <row r="716" spans="19:174" x14ac:dyDescent="0.3">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c r="DA716" s="12"/>
      <c r="DB716" s="12"/>
      <c r="DC716" s="12"/>
      <c r="DD716" s="12"/>
      <c r="DE716" s="12"/>
      <c r="DF716" s="12"/>
      <c r="DG716" s="12"/>
      <c r="DH716" s="12"/>
      <c r="DI716" s="12"/>
      <c r="DJ716" s="12"/>
      <c r="DK716" s="12"/>
      <c r="DL716" s="12"/>
      <c r="DM716" s="12"/>
      <c r="DN716" s="12"/>
      <c r="DO716" s="12"/>
      <c r="DP716" s="12"/>
      <c r="DQ716" s="12"/>
      <c r="DR716" s="12"/>
      <c r="DS716" s="12"/>
      <c r="DT716" s="12"/>
      <c r="DU716" s="12"/>
      <c r="DV716" s="12"/>
      <c r="DW716" s="12"/>
      <c r="DX716" s="12"/>
      <c r="DY716" s="12"/>
      <c r="DZ716" s="12"/>
      <c r="EA716" s="12"/>
      <c r="EB716" s="12"/>
      <c r="EC716" s="12"/>
      <c r="ED716" s="12"/>
      <c r="EE716" s="12"/>
      <c r="EF716" s="12"/>
      <c r="EG716" s="12"/>
      <c r="EH716" s="12"/>
      <c r="EI716" s="12"/>
      <c r="EJ716" s="12"/>
      <c r="EK716" s="12"/>
      <c r="EL716" s="12"/>
      <c r="EM716" s="12"/>
      <c r="EN716" s="12"/>
      <c r="EO716" s="12"/>
      <c r="EP716" s="12"/>
      <c r="EQ716" s="12"/>
      <c r="ER716" s="12"/>
      <c r="ES716" s="12"/>
      <c r="ET716" s="12"/>
      <c r="EU716" s="12"/>
      <c r="EV716" s="12"/>
      <c r="EW716" s="12"/>
      <c r="EX716" s="12"/>
      <c r="EY716" s="12"/>
      <c r="EZ716" s="12"/>
      <c r="FA716" s="12"/>
      <c r="FB716" s="12"/>
      <c r="FC716" s="12"/>
      <c r="FD716" s="12"/>
      <c r="FE716" s="12"/>
      <c r="FF716" s="12"/>
      <c r="FG716" s="12"/>
      <c r="FH716" s="12"/>
      <c r="FI716" s="12"/>
      <c r="FJ716" s="12"/>
      <c r="FK716" s="12"/>
      <c r="FL716" s="12"/>
      <c r="FM716" s="12"/>
      <c r="FN716" s="12"/>
      <c r="FO716" s="12"/>
      <c r="FP716" s="12"/>
      <c r="FQ716" s="12"/>
      <c r="FR716" s="12"/>
    </row>
    <row r="717" spans="19:174" x14ac:dyDescent="0.3">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12"/>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12"/>
      <c r="CZ717" s="12"/>
      <c r="DA717" s="12"/>
      <c r="DB717" s="12"/>
      <c r="DC717" s="12"/>
      <c r="DD717" s="12"/>
      <c r="DE717" s="12"/>
      <c r="DF717" s="12"/>
      <c r="DG717" s="12"/>
      <c r="DH717" s="12"/>
      <c r="DI717" s="12"/>
      <c r="DJ717" s="12"/>
      <c r="DK717" s="12"/>
      <c r="DL717" s="12"/>
      <c r="DM717" s="12"/>
      <c r="DN717" s="12"/>
      <c r="DO717" s="12"/>
      <c r="DP717" s="12"/>
      <c r="DQ717" s="12"/>
      <c r="DR717" s="12"/>
      <c r="DS717" s="12"/>
      <c r="DT717" s="12"/>
      <c r="DU717" s="12"/>
      <c r="DV717" s="12"/>
      <c r="DW717" s="12"/>
      <c r="DX717" s="12"/>
      <c r="DY717" s="12"/>
      <c r="DZ717" s="12"/>
      <c r="EA717" s="12"/>
      <c r="EB717" s="12"/>
      <c r="EC717" s="12"/>
      <c r="ED717" s="12"/>
      <c r="EE717" s="12"/>
      <c r="EF717" s="12"/>
      <c r="EG717" s="12"/>
      <c r="EH717" s="12"/>
      <c r="EI717" s="12"/>
      <c r="EJ717" s="12"/>
      <c r="EK717" s="12"/>
      <c r="EL717" s="12"/>
      <c r="EM717" s="12"/>
      <c r="EN717" s="12"/>
      <c r="EO717" s="12"/>
      <c r="EP717" s="12"/>
      <c r="EQ717" s="12"/>
      <c r="ER717" s="12"/>
      <c r="ES717" s="12"/>
      <c r="ET717" s="12"/>
      <c r="EU717" s="12"/>
      <c r="EV717" s="12"/>
      <c r="EW717" s="12"/>
      <c r="EX717" s="12"/>
      <c r="EY717" s="12"/>
      <c r="EZ717" s="12"/>
      <c r="FA717" s="12"/>
      <c r="FB717" s="12"/>
      <c r="FC717" s="12"/>
      <c r="FD717" s="12"/>
      <c r="FE717" s="12"/>
      <c r="FF717" s="12"/>
      <c r="FG717" s="12"/>
      <c r="FH717" s="12"/>
      <c r="FI717" s="12"/>
      <c r="FJ717" s="12"/>
      <c r="FK717" s="12"/>
      <c r="FL717" s="12"/>
      <c r="FM717" s="12"/>
      <c r="FN717" s="12"/>
      <c r="FO717" s="12"/>
      <c r="FP717" s="12"/>
      <c r="FQ717" s="12"/>
      <c r="FR717" s="12"/>
    </row>
    <row r="718" spans="19:174" x14ac:dyDescent="0.3">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c r="EH718" s="12"/>
      <c r="EI718" s="12"/>
      <c r="EJ718" s="12"/>
      <c r="EK718" s="12"/>
      <c r="EL718" s="12"/>
      <c r="EM718" s="12"/>
      <c r="EN718" s="12"/>
      <c r="EO718" s="12"/>
      <c r="EP718" s="12"/>
      <c r="EQ718" s="12"/>
      <c r="ER718" s="12"/>
      <c r="ES718" s="12"/>
      <c r="ET718" s="12"/>
      <c r="EU718" s="12"/>
      <c r="EV718" s="12"/>
      <c r="EW718" s="12"/>
      <c r="EX718" s="12"/>
      <c r="EY718" s="12"/>
      <c r="EZ718" s="12"/>
      <c r="FA718" s="12"/>
      <c r="FB718" s="12"/>
      <c r="FC718" s="12"/>
      <c r="FD718" s="12"/>
      <c r="FE718" s="12"/>
      <c r="FF718" s="12"/>
      <c r="FG718" s="12"/>
      <c r="FH718" s="12"/>
      <c r="FI718" s="12"/>
      <c r="FJ718" s="12"/>
      <c r="FK718" s="12"/>
      <c r="FL718" s="12"/>
      <c r="FM718" s="12"/>
      <c r="FN718" s="12"/>
      <c r="FO718" s="12"/>
      <c r="FP718" s="12"/>
      <c r="FQ718" s="12"/>
      <c r="FR718" s="12"/>
    </row>
    <row r="719" spans="19:174" x14ac:dyDescent="0.3">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c r="DA719" s="12"/>
      <c r="DB719" s="12"/>
      <c r="DC719" s="12"/>
      <c r="DD719" s="12"/>
      <c r="DE719" s="12"/>
      <c r="DF719" s="12"/>
      <c r="DG719" s="12"/>
      <c r="DH719" s="12"/>
      <c r="DI719" s="12"/>
      <c r="DJ719" s="12"/>
      <c r="DK719" s="12"/>
      <c r="DL719" s="12"/>
      <c r="DM719" s="12"/>
      <c r="DN719" s="12"/>
      <c r="DO719" s="12"/>
      <c r="DP719" s="12"/>
      <c r="DQ719" s="12"/>
      <c r="DR719" s="12"/>
      <c r="DS719" s="12"/>
      <c r="DT719" s="12"/>
      <c r="DU719" s="12"/>
      <c r="DV719" s="12"/>
      <c r="DW719" s="12"/>
      <c r="DX719" s="12"/>
      <c r="DY719" s="12"/>
      <c r="DZ719" s="12"/>
      <c r="EA719" s="12"/>
      <c r="EB719" s="12"/>
      <c r="EC719" s="12"/>
      <c r="ED719" s="12"/>
      <c r="EE719" s="12"/>
      <c r="EF719" s="12"/>
      <c r="EG719" s="12"/>
      <c r="EH719" s="12"/>
      <c r="EI719" s="12"/>
      <c r="EJ719" s="12"/>
      <c r="EK719" s="12"/>
      <c r="EL719" s="12"/>
      <c r="EM719" s="12"/>
      <c r="EN719" s="12"/>
      <c r="EO719" s="12"/>
      <c r="EP719" s="12"/>
      <c r="EQ719" s="12"/>
      <c r="ER719" s="12"/>
      <c r="ES719" s="12"/>
      <c r="ET719" s="12"/>
      <c r="EU719" s="12"/>
      <c r="EV719" s="12"/>
      <c r="EW719" s="12"/>
      <c r="EX719" s="12"/>
      <c r="EY719" s="12"/>
      <c r="EZ719" s="12"/>
      <c r="FA719" s="12"/>
      <c r="FB719" s="12"/>
      <c r="FC719" s="12"/>
      <c r="FD719" s="12"/>
      <c r="FE719" s="12"/>
      <c r="FF719" s="12"/>
      <c r="FG719" s="12"/>
      <c r="FH719" s="12"/>
      <c r="FI719" s="12"/>
      <c r="FJ719" s="12"/>
      <c r="FK719" s="12"/>
      <c r="FL719" s="12"/>
      <c r="FM719" s="12"/>
      <c r="FN719" s="12"/>
      <c r="FO719" s="12"/>
      <c r="FP719" s="12"/>
      <c r="FQ719" s="12"/>
      <c r="FR719" s="12"/>
    </row>
    <row r="720" spans="19:174" x14ac:dyDescent="0.3">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12"/>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c r="DK720" s="12"/>
      <c r="DL720" s="12"/>
      <c r="DM720" s="12"/>
      <c r="DN720" s="12"/>
      <c r="DO720" s="12"/>
      <c r="DP720" s="12"/>
      <c r="DQ720" s="12"/>
      <c r="DR720" s="12"/>
      <c r="DS720" s="12"/>
      <c r="DT720" s="12"/>
      <c r="DU720" s="12"/>
      <c r="DV720" s="12"/>
      <c r="DW720" s="12"/>
      <c r="DX720" s="12"/>
      <c r="DY720" s="12"/>
      <c r="DZ720" s="12"/>
      <c r="EA720" s="12"/>
      <c r="EB720" s="12"/>
      <c r="EC720" s="12"/>
      <c r="ED720" s="12"/>
      <c r="EE720" s="12"/>
      <c r="EF720" s="12"/>
      <c r="EG720" s="12"/>
      <c r="EH720" s="12"/>
      <c r="EI720" s="12"/>
      <c r="EJ720" s="12"/>
      <c r="EK720" s="12"/>
      <c r="EL720" s="12"/>
      <c r="EM720" s="12"/>
      <c r="EN720" s="12"/>
      <c r="EO720" s="12"/>
      <c r="EP720" s="12"/>
      <c r="EQ720" s="12"/>
      <c r="ER720" s="12"/>
      <c r="ES720" s="12"/>
      <c r="ET720" s="12"/>
      <c r="EU720" s="12"/>
      <c r="EV720" s="12"/>
      <c r="EW720" s="12"/>
      <c r="EX720" s="12"/>
      <c r="EY720" s="12"/>
      <c r="EZ720" s="12"/>
      <c r="FA720" s="12"/>
      <c r="FB720" s="12"/>
      <c r="FC720" s="12"/>
      <c r="FD720" s="12"/>
      <c r="FE720" s="12"/>
      <c r="FF720" s="12"/>
      <c r="FG720" s="12"/>
      <c r="FH720" s="12"/>
      <c r="FI720" s="12"/>
      <c r="FJ720" s="12"/>
      <c r="FK720" s="12"/>
      <c r="FL720" s="12"/>
      <c r="FM720" s="12"/>
      <c r="FN720" s="12"/>
      <c r="FO720" s="12"/>
      <c r="FP720" s="12"/>
      <c r="FQ720" s="12"/>
      <c r="FR720" s="12"/>
    </row>
    <row r="721" spans="19:174" x14ac:dyDescent="0.3">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12"/>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12"/>
      <c r="CZ721" s="12"/>
      <c r="DA721" s="12"/>
      <c r="DB721" s="12"/>
      <c r="DC721" s="12"/>
      <c r="DD721" s="12"/>
      <c r="DE721" s="12"/>
      <c r="DF721" s="12"/>
      <c r="DG721" s="12"/>
      <c r="DH721" s="12"/>
      <c r="DI721" s="12"/>
      <c r="DJ721" s="12"/>
      <c r="DK721" s="12"/>
      <c r="DL721" s="12"/>
      <c r="DM721" s="12"/>
      <c r="DN721" s="12"/>
      <c r="DO721" s="12"/>
      <c r="DP721" s="12"/>
      <c r="DQ721" s="12"/>
      <c r="DR721" s="12"/>
      <c r="DS721" s="12"/>
      <c r="DT721" s="12"/>
      <c r="DU721" s="12"/>
      <c r="DV721" s="12"/>
      <c r="DW721" s="12"/>
      <c r="DX721" s="12"/>
      <c r="DY721" s="12"/>
      <c r="DZ721" s="12"/>
      <c r="EA721" s="12"/>
      <c r="EB721" s="12"/>
      <c r="EC721" s="12"/>
      <c r="ED721" s="12"/>
      <c r="EE721" s="12"/>
      <c r="EF721" s="12"/>
      <c r="EG721" s="12"/>
      <c r="EH721" s="12"/>
      <c r="EI721" s="12"/>
      <c r="EJ721" s="12"/>
      <c r="EK721" s="12"/>
      <c r="EL721" s="12"/>
      <c r="EM721" s="12"/>
      <c r="EN721" s="12"/>
      <c r="EO721" s="12"/>
      <c r="EP721" s="12"/>
      <c r="EQ721" s="12"/>
      <c r="ER721" s="12"/>
      <c r="ES721" s="12"/>
      <c r="ET721" s="12"/>
      <c r="EU721" s="12"/>
      <c r="EV721" s="12"/>
      <c r="EW721" s="12"/>
      <c r="EX721" s="12"/>
      <c r="EY721" s="12"/>
      <c r="EZ721" s="12"/>
      <c r="FA721" s="12"/>
      <c r="FB721" s="12"/>
      <c r="FC721" s="12"/>
      <c r="FD721" s="12"/>
      <c r="FE721" s="12"/>
      <c r="FF721" s="12"/>
      <c r="FG721" s="12"/>
      <c r="FH721" s="12"/>
      <c r="FI721" s="12"/>
      <c r="FJ721" s="12"/>
      <c r="FK721" s="12"/>
      <c r="FL721" s="12"/>
      <c r="FM721" s="12"/>
      <c r="FN721" s="12"/>
      <c r="FO721" s="12"/>
      <c r="FP721" s="12"/>
      <c r="FQ721" s="12"/>
      <c r="FR721" s="12"/>
    </row>
    <row r="722" spans="19:174" x14ac:dyDescent="0.3">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12"/>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12"/>
      <c r="CZ722" s="12"/>
      <c r="DA722" s="12"/>
      <c r="DB722" s="12"/>
      <c r="DC722" s="12"/>
      <c r="DD722" s="12"/>
      <c r="DE722" s="12"/>
      <c r="DF722" s="12"/>
      <c r="DG722" s="12"/>
      <c r="DH722" s="12"/>
      <c r="DI722" s="12"/>
      <c r="DJ722" s="12"/>
      <c r="DK722" s="12"/>
      <c r="DL722" s="12"/>
      <c r="DM722" s="12"/>
      <c r="DN722" s="12"/>
      <c r="DO722" s="12"/>
      <c r="DP722" s="12"/>
      <c r="DQ722" s="12"/>
      <c r="DR722" s="12"/>
      <c r="DS722" s="12"/>
      <c r="DT722" s="12"/>
      <c r="DU722" s="12"/>
      <c r="DV722" s="12"/>
      <c r="DW722" s="12"/>
      <c r="DX722" s="12"/>
      <c r="DY722" s="12"/>
      <c r="DZ722" s="12"/>
      <c r="EA722" s="12"/>
      <c r="EB722" s="12"/>
      <c r="EC722" s="12"/>
      <c r="ED722" s="12"/>
      <c r="EE722" s="12"/>
      <c r="EF722" s="12"/>
      <c r="EG722" s="12"/>
      <c r="EH722" s="12"/>
      <c r="EI722" s="12"/>
      <c r="EJ722" s="12"/>
      <c r="EK722" s="12"/>
      <c r="EL722" s="12"/>
      <c r="EM722" s="12"/>
      <c r="EN722" s="12"/>
      <c r="EO722" s="12"/>
      <c r="EP722" s="12"/>
      <c r="EQ722" s="12"/>
      <c r="ER722" s="12"/>
      <c r="ES722" s="12"/>
      <c r="ET722" s="12"/>
      <c r="EU722" s="12"/>
      <c r="EV722" s="12"/>
      <c r="EW722" s="12"/>
      <c r="EX722" s="12"/>
      <c r="EY722" s="12"/>
      <c r="EZ722" s="12"/>
      <c r="FA722" s="12"/>
      <c r="FB722" s="12"/>
      <c r="FC722" s="12"/>
      <c r="FD722" s="12"/>
      <c r="FE722" s="12"/>
      <c r="FF722" s="12"/>
      <c r="FG722" s="12"/>
      <c r="FH722" s="12"/>
      <c r="FI722" s="12"/>
      <c r="FJ722" s="12"/>
      <c r="FK722" s="12"/>
      <c r="FL722" s="12"/>
      <c r="FM722" s="12"/>
      <c r="FN722" s="12"/>
      <c r="FO722" s="12"/>
      <c r="FP722" s="12"/>
      <c r="FQ722" s="12"/>
      <c r="FR722" s="12"/>
    </row>
    <row r="723" spans="19:174" x14ac:dyDescent="0.3">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c r="DA723" s="12"/>
      <c r="DB723" s="12"/>
      <c r="DC723" s="12"/>
      <c r="DD723" s="12"/>
      <c r="DE723" s="12"/>
      <c r="DF723" s="12"/>
      <c r="DG723" s="12"/>
      <c r="DH723" s="12"/>
      <c r="DI723" s="12"/>
      <c r="DJ723" s="12"/>
      <c r="DK723" s="12"/>
      <c r="DL723" s="12"/>
      <c r="DM723" s="12"/>
      <c r="DN723" s="12"/>
      <c r="DO723" s="12"/>
      <c r="DP723" s="12"/>
      <c r="DQ723" s="12"/>
      <c r="DR723" s="12"/>
      <c r="DS723" s="12"/>
      <c r="DT723" s="12"/>
      <c r="DU723" s="12"/>
      <c r="DV723" s="12"/>
      <c r="DW723" s="12"/>
      <c r="DX723" s="12"/>
      <c r="DY723" s="12"/>
      <c r="DZ723" s="12"/>
      <c r="EA723" s="12"/>
      <c r="EB723" s="12"/>
      <c r="EC723" s="12"/>
      <c r="ED723" s="12"/>
      <c r="EE723" s="12"/>
      <c r="EF723" s="12"/>
      <c r="EG723" s="12"/>
      <c r="EH723" s="12"/>
      <c r="EI723" s="12"/>
      <c r="EJ723" s="12"/>
      <c r="EK723" s="12"/>
      <c r="EL723" s="12"/>
      <c r="EM723" s="12"/>
      <c r="EN723" s="12"/>
      <c r="EO723" s="12"/>
      <c r="EP723" s="12"/>
      <c r="EQ723" s="12"/>
      <c r="ER723" s="12"/>
      <c r="ES723" s="12"/>
      <c r="ET723" s="12"/>
      <c r="EU723" s="12"/>
      <c r="EV723" s="12"/>
      <c r="EW723" s="12"/>
      <c r="EX723" s="12"/>
      <c r="EY723" s="12"/>
      <c r="EZ723" s="12"/>
      <c r="FA723" s="12"/>
      <c r="FB723" s="12"/>
      <c r="FC723" s="12"/>
      <c r="FD723" s="12"/>
      <c r="FE723" s="12"/>
      <c r="FF723" s="12"/>
      <c r="FG723" s="12"/>
      <c r="FH723" s="12"/>
      <c r="FI723" s="12"/>
      <c r="FJ723" s="12"/>
      <c r="FK723" s="12"/>
      <c r="FL723" s="12"/>
      <c r="FM723" s="12"/>
      <c r="FN723" s="12"/>
      <c r="FO723" s="12"/>
      <c r="FP723" s="12"/>
      <c r="FQ723" s="12"/>
      <c r="FR723" s="12"/>
    </row>
    <row r="724" spans="19:174" x14ac:dyDescent="0.3">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c r="DA724" s="12"/>
      <c r="DB724" s="12"/>
      <c r="DC724" s="12"/>
      <c r="DD724" s="12"/>
      <c r="DE724" s="12"/>
      <c r="DF724" s="12"/>
      <c r="DG724" s="12"/>
      <c r="DH724" s="12"/>
      <c r="DI724" s="12"/>
      <c r="DJ724" s="12"/>
      <c r="DK724" s="12"/>
      <c r="DL724" s="12"/>
      <c r="DM724" s="12"/>
      <c r="DN724" s="12"/>
      <c r="DO724" s="12"/>
      <c r="DP724" s="12"/>
      <c r="DQ724" s="12"/>
      <c r="DR724" s="12"/>
      <c r="DS724" s="12"/>
      <c r="DT724" s="12"/>
      <c r="DU724" s="12"/>
      <c r="DV724" s="12"/>
      <c r="DW724" s="12"/>
      <c r="DX724" s="12"/>
      <c r="DY724" s="12"/>
      <c r="DZ724" s="12"/>
      <c r="EA724" s="12"/>
      <c r="EB724" s="12"/>
      <c r="EC724" s="12"/>
      <c r="ED724" s="12"/>
      <c r="EE724" s="12"/>
      <c r="EF724" s="12"/>
      <c r="EG724" s="12"/>
      <c r="EH724" s="12"/>
      <c r="EI724" s="12"/>
      <c r="EJ724" s="12"/>
      <c r="EK724" s="12"/>
      <c r="EL724" s="12"/>
      <c r="EM724" s="12"/>
      <c r="EN724" s="12"/>
      <c r="EO724" s="12"/>
      <c r="EP724" s="12"/>
      <c r="EQ724" s="12"/>
      <c r="ER724" s="12"/>
      <c r="ES724" s="12"/>
      <c r="ET724" s="12"/>
      <c r="EU724" s="12"/>
      <c r="EV724" s="12"/>
      <c r="EW724" s="12"/>
      <c r="EX724" s="12"/>
      <c r="EY724" s="12"/>
      <c r="EZ724" s="12"/>
      <c r="FA724" s="12"/>
      <c r="FB724" s="12"/>
      <c r="FC724" s="12"/>
      <c r="FD724" s="12"/>
      <c r="FE724" s="12"/>
      <c r="FF724" s="12"/>
      <c r="FG724" s="12"/>
      <c r="FH724" s="12"/>
      <c r="FI724" s="12"/>
      <c r="FJ724" s="12"/>
      <c r="FK724" s="12"/>
      <c r="FL724" s="12"/>
      <c r="FM724" s="12"/>
      <c r="FN724" s="12"/>
      <c r="FO724" s="12"/>
      <c r="FP724" s="12"/>
      <c r="FQ724" s="12"/>
      <c r="FR724" s="12"/>
    </row>
    <row r="725" spans="19:174" x14ac:dyDescent="0.3">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c r="DA725" s="12"/>
      <c r="DB725" s="12"/>
      <c r="DC725" s="12"/>
      <c r="DD725" s="12"/>
      <c r="DE725" s="12"/>
      <c r="DF725" s="12"/>
      <c r="DG725" s="12"/>
      <c r="DH725" s="12"/>
      <c r="DI725" s="12"/>
      <c r="DJ725" s="12"/>
      <c r="DK725" s="12"/>
      <c r="DL725" s="12"/>
      <c r="DM725" s="12"/>
      <c r="DN725" s="12"/>
      <c r="DO725" s="12"/>
      <c r="DP725" s="12"/>
      <c r="DQ725" s="12"/>
      <c r="DR725" s="12"/>
      <c r="DS725" s="12"/>
      <c r="DT725" s="12"/>
      <c r="DU725" s="12"/>
      <c r="DV725" s="12"/>
      <c r="DW725" s="12"/>
      <c r="DX725" s="12"/>
      <c r="DY725" s="12"/>
      <c r="DZ725" s="12"/>
      <c r="EA725" s="12"/>
      <c r="EB725" s="12"/>
      <c r="EC725" s="12"/>
      <c r="ED725" s="12"/>
      <c r="EE725" s="12"/>
      <c r="EF725" s="12"/>
      <c r="EG725" s="12"/>
      <c r="EH725" s="12"/>
      <c r="EI725" s="12"/>
      <c r="EJ725" s="12"/>
      <c r="EK725" s="12"/>
      <c r="EL725" s="12"/>
      <c r="EM725" s="12"/>
      <c r="EN725" s="12"/>
      <c r="EO725" s="12"/>
      <c r="EP725" s="12"/>
      <c r="EQ725" s="12"/>
      <c r="ER725" s="12"/>
      <c r="ES725" s="12"/>
      <c r="ET725" s="12"/>
      <c r="EU725" s="12"/>
      <c r="EV725" s="12"/>
      <c r="EW725" s="12"/>
      <c r="EX725" s="12"/>
      <c r="EY725" s="12"/>
      <c r="EZ725" s="12"/>
      <c r="FA725" s="12"/>
      <c r="FB725" s="12"/>
      <c r="FC725" s="12"/>
      <c r="FD725" s="12"/>
      <c r="FE725" s="12"/>
      <c r="FF725" s="12"/>
      <c r="FG725" s="12"/>
      <c r="FH725" s="12"/>
      <c r="FI725" s="12"/>
      <c r="FJ725" s="12"/>
      <c r="FK725" s="12"/>
      <c r="FL725" s="12"/>
      <c r="FM725" s="12"/>
      <c r="FN725" s="12"/>
      <c r="FO725" s="12"/>
      <c r="FP725" s="12"/>
      <c r="FQ725" s="12"/>
      <c r="FR725" s="12"/>
    </row>
    <row r="726" spans="19:174" x14ac:dyDescent="0.3">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2"/>
      <c r="DI726" s="12"/>
      <c r="DJ726" s="12"/>
      <c r="DK726" s="12"/>
      <c r="DL726" s="12"/>
      <c r="DM726" s="12"/>
      <c r="DN726" s="12"/>
      <c r="DO726" s="12"/>
      <c r="DP726" s="12"/>
      <c r="DQ726" s="12"/>
      <c r="DR726" s="12"/>
      <c r="DS726" s="12"/>
      <c r="DT726" s="12"/>
      <c r="DU726" s="12"/>
      <c r="DV726" s="12"/>
      <c r="DW726" s="12"/>
      <c r="DX726" s="12"/>
      <c r="DY726" s="12"/>
      <c r="DZ726" s="12"/>
      <c r="EA726" s="12"/>
      <c r="EB726" s="12"/>
      <c r="EC726" s="12"/>
      <c r="ED726" s="12"/>
      <c r="EE726" s="12"/>
      <c r="EF726" s="12"/>
      <c r="EG726" s="12"/>
      <c r="EH726" s="12"/>
      <c r="EI726" s="12"/>
      <c r="EJ726" s="12"/>
      <c r="EK726" s="12"/>
      <c r="EL726" s="12"/>
      <c r="EM726" s="12"/>
      <c r="EN726" s="12"/>
      <c r="EO726" s="12"/>
      <c r="EP726" s="12"/>
      <c r="EQ726" s="12"/>
      <c r="ER726" s="12"/>
      <c r="ES726" s="12"/>
      <c r="ET726" s="12"/>
      <c r="EU726" s="12"/>
      <c r="EV726" s="12"/>
      <c r="EW726" s="12"/>
      <c r="EX726" s="12"/>
      <c r="EY726" s="12"/>
      <c r="EZ726" s="12"/>
      <c r="FA726" s="12"/>
      <c r="FB726" s="12"/>
      <c r="FC726" s="12"/>
      <c r="FD726" s="12"/>
      <c r="FE726" s="12"/>
      <c r="FF726" s="12"/>
      <c r="FG726" s="12"/>
      <c r="FH726" s="12"/>
      <c r="FI726" s="12"/>
      <c r="FJ726" s="12"/>
      <c r="FK726" s="12"/>
      <c r="FL726" s="12"/>
      <c r="FM726" s="12"/>
      <c r="FN726" s="12"/>
      <c r="FO726" s="12"/>
      <c r="FP726" s="12"/>
      <c r="FQ726" s="12"/>
      <c r="FR726" s="12"/>
    </row>
    <row r="727" spans="19:174" x14ac:dyDescent="0.3">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12"/>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12"/>
      <c r="CZ727" s="12"/>
      <c r="DA727" s="12"/>
      <c r="DB727" s="12"/>
      <c r="DC727" s="12"/>
      <c r="DD727" s="12"/>
      <c r="DE727" s="12"/>
      <c r="DF727" s="12"/>
      <c r="DG727" s="12"/>
      <c r="DH727" s="12"/>
      <c r="DI727" s="12"/>
      <c r="DJ727" s="12"/>
      <c r="DK727" s="12"/>
      <c r="DL727" s="12"/>
      <c r="DM727" s="12"/>
      <c r="DN727" s="12"/>
      <c r="DO727" s="12"/>
      <c r="DP727" s="12"/>
      <c r="DQ727" s="12"/>
      <c r="DR727" s="12"/>
      <c r="DS727" s="12"/>
      <c r="DT727" s="12"/>
      <c r="DU727" s="12"/>
      <c r="DV727" s="12"/>
      <c r="DW727" s="12"/>
      <c r="DX727" s="12"/>
      <c r="DY727" s="12"/>
      <c r="DZ727" s="12"/>
      <c r="EA727" s="12"/>
      <c r="EB727" s="12"/>
      <c r="EC727" s="12"/>
      <c r="ED727" s="12"/>
      <c r="EE727" s="12"/>
      <c r="EF727" s="12"/>
      <c r="EG727" s="12"/>
      <c r="EH727" s="12"/>
      <c r="EI727" s="12"/>
      <c r="EJ727" s="12"/>
      <c r="EK727" s="12"/>
      <c r="EL727" s="12"/>
      <c r="EM727" s="12"/>
      <c r="EN727" s="12"/>
      <c r="EO727" s="12"/>
      <c r="EP727" s="12"/>
      <c r="EQ727" s="12"/>
      <c r="ER727" s="12"/>
      <c r="ES727" s="12"/>
      <c r="ET727" s="12"/>
      <c r="EU727" s="12"/>
      <c r="EV727" s="12"/>
      <c r="EW727" s="12"/>
      <c r="EX727" s="12"/>
      <c r="EY727" s="12"/>
      <c r="EZ727" s="12"/>
      <c r="FA727" s="12"/>
      <c r="FB727" s="12"/>
      <c r="FC727" s="12"/>
      <c r="FD727" s="12"/>
      <c r="FE727" s="12"/>
      <c r="FF727" s="12"/>
      <c r="FG727" s="12"/>
      <c r="FH727" s="12"/>
      <c r="FI727" s="12"/>
      <c r="FJ727" s="12"/>
      <c r="FK727" s="12"/>
      <c r="FL727" s="12"/>
      <c r="FM727" s="12"/>
      <c r="FN727" s="12"/>
      <c r="FO727" s="12"/>
      <c r="FP727" s="12"/>
      <c r="FQ727" s="12"/>
      <c r="FR727" s="12"/>
    </row>
    <row r="728" spans="19:174" x14ac:dyDescent="0.3">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12"/>
      <c r="CZ728" s="12"/>
      <c r="DA728" s="12"/>
      <c r="DB728" s="12"/>
      <c r="DC728" s="12"/>
      <c r="DD728" s="12"/>
      <c r="DE728" s="12"/>
      <c r="DF728" s="12"/>
      <c r="DG728" s="12"/>
      <c r="DH728" s="12"/>
      <c r="DI728" s="12"/>
      <c r="DJ728" s="12"/>
      <c r="DK728" s="12"/>
      <c r="DL728" s="12"/>
      <c r="DM728" s="12"/>
      <c r="DN728" s="12"/>
      <c r="DO728" s="12"/>
      <c r="DP728" s="12"/>
      <c r="DQ728" s="12"/>
      <c r="DR728" s="12"/>
      <c r="DS728" s="12"/>
      <c r="DT728" s="12"/>
      <c r="DU728" s="12"/>
      <c r="DV728" s="12"/>
      <c r="DW728" s="12"/>
      <c r="DX728" s="12"/>
      <c r="DY728" s="12"/>
      <c r="DZ728" s="12"/>
      <c r="EA728" s="12"/>
      <c r="EB728" s="12"/>
      <c r="EC728" s="12"/>
      <c r="ED728" s="12"/>
      <c r="EE728" s="12"/>
      <c r="EF728" s="12"/>
      <c r="EG728" s="12"/>
      <c r="EH728" s="12"/>
      <c r="EI728" s="12"/>
      <c r="EJ728" s="12"/>
      <c r="EK728" s="12"/>
      <c r="EL728" s="12"/>
      <c r="EM728" s="12"/>
      <c r="EN728" s="12"/>
      <c r="EO728" s="12"/>
      <c r="EP728" s="12"/>
      <c r="EQ728" s="12"/>
      <c r="ER728" s="12"/>
      <c r="ES728" s="12"/>
      <c r="ET728" s="12"/>
      <c r="EU728" s="12"/>
      <c r="EV728" s="12"/>
      <c r="EW728" s="12"/>
      <c r="EX728" s="12"/>
      <c r="EY728" s="12"/>
      <c r="EZ728" s="12"/>
      <c r="FA728" s="12"/>
      <c r="FB728" s="12"/>
      <c r="FC728" s="12"/>
      <c r="FD728" s="12"/>
      <c r="FE728" s="12"/>
      <c r="FF728" s="12"/>
      <c r="FG728" s="12"/>
      <c r="FH728" s="12"/>
      <c r="FI728" s="12"/>
      <c r="FJ728" s="12"/>
      <c r="FK728" s="12"/>
      <c r="FL728" s="12"/>
      <c r="FM728" s="12"/>
      <c r="FN728" s="12"/>
      <c r="FO728" s="12"/>
      <c r="FP728" s="12"/>
      <c r="FQ728" s="12"/>
      <c r="FR728" s="12"/>
    </row>
    <row r="729" spans="19:174" x14ac:dyDescent="0.3">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12"/>
      <c r="CC729" s="12"/>
      <c r="CD729" s="12"/>
      <c r="CE729" s="12"/>
      <c r="CF729" s="12"/>
      <c r="CG729" s="12"/>
      <c r="CH729" s="12"/>
      <c r="CI729" s="12"/>
      <c r="CJ729" s="12"/>
      <c r="CK729" s="12"/>
      <c r="CL729" s="12"/>
      <c r="CM729" s="12"/>
      <c r="CN729" s="12"/>
      <c r="CO729" s="12"/>
      <c r="CP729" s="12"/>
      <c r="CQ729" s="12"/>
      <c r="CR729" s="12"/>
      <c r="CS729" s="12"/>
      <c r="CT729" s="12"/>
      <c r="CU729" s="12"/>
      <c r="CV729" s="12"/>
      <c r="CW729" s="12"/>
      <c r="CX729" s="12"/>
      <c r="CY729" s="12"/>
      <c r="CZ729" s="12"/>
      <c r="DA729" s="12"/>
      <c r="DB729" s="12"/>
      <c r="DC729" s="12"/>
      <c r="DD729" s="12"/>
      <c r="DE729" s="12"/>
      <c r="DF729" s="12"/>
      <c r="DG729" s="12"/>
      <c r="DH729" s="12"/>
      <c r="DI729" s="12"/>
      <c r="DJ729" s="12"/>
      <c r="DK729" s="12"/>
      <c r="DL729" s="12"/>
      <c r="DM729" s="12"/>
      <c r="DN729" s="12"/>
      <c r="DO729" s="12"/>
      <c r="DP729" s="12"/>
      <c r="DQ729" s="12"/>
      <c r="DR729" s="12"/>
      <c r="DS729" s="12"/>
      <c r="DT729" s="12"/>
      <c r="DU729" s="12"/>
      <c r="DV729" s="12"/>
      <c r="DW729" s="12"/>
      <c r="DX729" s="12"/>
      <c r="DY729" s="12"/>
      <c r="DZ729" s="12"/>
      <c r="EA729" s="12"/>
      <c r="EB729" s="12"/>
      <c r="EC729" s="12"/>
      <c r="ED729" s="12"/>
      <c r="EE729" s="12"/>
      <c r="EF729" s="12"/>
      <c r="EG729" s="12"/>
      <c r="EH729" s="12"/>
      <c r="EI729" s="12"/>
      <c r="EJ729" s="12"/>
      <c r="EK729" s="12"/>
      <c r="EL729" s="12"/>
      <c r="EM729" s="12"/>
      <c r="EN729" s="12"/>
      <c r="EO729" s="12"/>
      <c r="EP729" s="12"/>
      <c r="EQ729" s="12"/>
      <c r="ER729" s="12"/>
      <c r="ES729" s="12"/>
      <c r="ET729" s="12"/>
      <c r="EU729" s="12"/>
      <c r="EV729" s="12"/>
      <c r="EW729" s="12"/>
      <c r="EX729" s="12"/>
      <c r="EY729" s="12"/>
      <c r="EZ729" s="12"/>
      <c r="FA729" s="12"/>
      <c r="FB729" s="12"/>
      <c r="FC729" s="12"/>
      <c r="FD729" s="12"/>
      <c r="FE729" s="12"/>
      <c r="FF729" s="12"/>
      <c r="FG729" s="12"/>
      <c r="FH729" s="12"/>
      <c r="FI729" s="12"/>
      <c r="FJ729" s="12"/>
      <c r="FK729" s="12"/>
      <c r="FL729" s="12"/>
      <c r="FM729" s="12"/>
      <c r="FN729" s="12"/>
      <c r="FO729" s="12"/>
      <c r="FP729" s="12"/>
      <c r="FQ729" s="12"/>
      <c r="FR729" s="12"/>
    </row>
    <row r="730" spans="19:174" x14ac:dyDescent="0.3">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12"/>
      <c r="CZ730" s="12"/>
      <c r="DA730" s="12"/>
      <c r="DB730" s="12"/>
      <c r="DC730" s="12"/>
      <c r="DD730" s="12"/>
      <c r="DE730" s="12"/>
      <c r="DF730" s="12"/>
      <c r="DG730" s="12"/>
      <c r="DH730" s="12"/>
      <c r="DI730" s="12"/>
      <c r="DJ730" s="12"/>
      <c r="DK730" s="12"/>
      <c r="DL730" s="12"/>
      <c r="DM730" s="12"/>
      <c r="DN730" s="12"/>
      <c r="DO730" s="12"/>
      <c r="DP730" s="12"/>
      <c r="DQ730" s="12"/>
      <c r="DR730" s="12"/>
      <c r="DS730" s="12"/>
      <c r="DT730" s="12"/>
      <c r="DU730" s="12"/>
      <c r="DV730" s="12"/>
      <c r="DW730" s="12"/>
      <c r="DX730" s="12"/>
      <c r="DY730" s="12"/>
      <c r="DZ730" s="12"/>
      <c r="EA730" s="12"/>
      <c r="EB730" s="12"/>
      <c r="EC730" s="12"/>
      <c r="ED730" s="12"/>
      <c r="EE730" s="12"/>
      <c r="EF730" s="12"/>
      <c r="EG730" s="12"/>
      <c r="EH730" s="12"/>
      <c r="EI730" s="12"/>
      <c r="EJ730" s="12"/>
      <c r="EK730" s="12"/>
      <c r="EL730" s="12"/>
      <c r="EM730" s="12"/>
      <c r="EN730" s="12"/>
      <c r="EO730" s="12"/>
      <c r="EP730" s="12"/>
      <c r="EQ730" s="12"/>
      <c r="ER730" s="12"/>
      <c r="ES730" s="12"/>
      <c r="ET730" s="12"/>
      <c r="EU730" s="12"/>
      <c r="EV730" s="12"/>
      <c r="EW730" s="12"/>
      <c r="EX730" s="12"/>
      <c r="EY730" s="12"/>
      <c r="EZ730" s="12"/>
      <c r="FA730" s="12"/>
      <c r="FB730" s="12"/>
      <c r="FC730" s="12"/>
      <c r="FD730" s="12"/>
      <c r="FE730" s="12"/>
      <c r="FF730" s="12"/>
      <c r="FG730" s="12"/>
      <c r="FH730" s="12"/>
      <c r="FI730" s="12"/>
      <c r="FJ730" s="12"/>
      <c r="FK730" s="12"/>
      <c r="FL730" s="12"/>
      <c r="FM730" s="12"/>
      <c r="FN730" s="12"/>
      <c r="FO730" s="12"/>
      <c r="FP730" s="12"/>
      <c r="FQ730" s="12"/>
      <c r="FR730" s="12"/>
    </row>
    <row r="731" spans="19:174" x14ac:dyDescent="0.3">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12"/>
      <c r="CZ731" s="12"/>
      <c r="DA731" s="12"/>
      <c r="DB731" s="12"/>
      <c r="DC731" s="12"/>
      <c r="DD731" s="12"/>
      <c r="DE731" s="12"/>
      <c r="DF731" s="12"/>
      <c r="DG731" s="12"/>
      <c r="DH731" s="12"/>
      <c r="DI731" s="12"/>
      <c r="DJ731" s="12"/>
      <c r="DK731" s="12"/>
      <c r="DL731" s="12"/>
      <c r="DM731" s="12"/>
      <c r="DN731" s="12"/>
      <c r="DO731" s="12"/>
      <c r="DP731" s="12"/>
      <c r="DQ731" s="12"/>
      <c r="DR731" s="12"/>
      <c r="DS731" s="12"/>
      <c r="DT731" s="12"/>
      <c r="DU731" s="12"/>
      <c r="DV731" s="12"/>
      <c r="DW731" s="12"/>
      <c r="DX731" s="12"/>
      <c r="DY731" s="12"/>
      <c r="DZ731" s="12"/>
      <c r="EA731" s="12"/>
      <c r="EB731" s="12"/>
      <c r="EC731" s="12"/>
      <c r="ED731" s="12"/>
      <c r="EE731" s="12"/>
      <c r="EF731" s="12"/>
      <c r="EG731" s="12"/>
      <c r="EH731" s="12"/>
      <c r="EI731" s="12"/>
      <c r="EJ731" s="12"/>
      <c r="EK731" s="12"/>
      <c r="EL731" s="12"/>
      <c r="EM731" s="12"/>
      <c r="EN731" s="12"/>
      <c r="EO731" s="12"/>
      <c r="EP731" s="12"/>
      <c r="EQ731" s="12"/>
      <c r="ER731" s="12"/>
      <c r="ES731" s="12"/>
      <c r="ET731" s="12"/>
      <c r="EU731" s="12"/>
      <c r="EV731" s="12"/>
      <c r="EW731" s="12"/>
      <c r="EX731" s="12"/>
      <c r="EY731" s="12"/>
      <c r="EZ731" s="12"/>
      <c r="FA731" s="12"/>
      <c r="FB731" s="12"/>
      <c r="FC731" s="12"/>
      <c r="FD731" s="12"/>
      <c r="FE731" s="12"/>
      <c r="FF731" s="12"/>
      <c r="FG731" s="12"/>
      <c r="FH731" s="12"/>
      <c r="FI731" s="12"/>
      <c r="FJ731" s="12"/>
      <c r="FK731" s="12"/>
      <c r="FL731" s="12"/>
      <c r="FM731" s="12"/>
      <c r="FN731" s="12"/>
      <c r="FO731" s="12"/>
      <c r="FP731" s="12"/>
      <c r="FQ731" s="12"/>
      <c r="FR731" s="12"/>
    </row>
    <row r="732" spans="19:174" x14ac:dyDescent="0.3">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12"/>
      <c r="CC732" s="12"/>
      <c r="CD732" s="12"/>
      <c r="CE732" s="12"/>
      <c r="CF732" s="12"/>
      <c r="CG732" s="12"/>
      <c r="CH732" s="12"/>
      <c r="CI732" s="12"/>
      <c r="CJ732" s="12"/>
      <c r="CK732" s="12"/>
      <c r="CL732" s="12"/>
      <c r="CM732" s="12"/>
      <c r="CN732" s="12"/>
      <c r="CO732" s="12"/>
      <c r="CP732" s="12"/>
      <c r="CQ732" s="12"/>
      <c r="CR732" s="12"/>
      <c r="CS732" s="12"/>
      <c r="CT732" s="12"/>
      <c r="CU732" s="12"/>
      <c r="CV732" s="12"/>
      <c r="CW732" s="12"/>
      <c r="CX732" s="12"/>
      <c r="CY732" s="12"/>
      <c r="CZ732" s="12"/>
      <c r="DA732" s="12"/>
      <c r="DB732" s="12"/>
      <c r="DC732" s="12"/>
      <c r="DD732" s="12"/>
      <c r="DE732" s="12"/>
      <c r="DF732" s="12"/>
      <c r="DG732" s="12"/>
      <c r="DH732" s="12"/>
      <c r="DI732" s="12"/>
      <c r="DJ732" s="12"/>
      <c r="DK732" s="12"/>
      <c r="DL732" s="12"/>
      <c r="DM732" s="12"/>
      <c r="DN732" s="12"/>
      <c r="DO732" s="12"/>
      <c r="DP732" s="12"/>
      <c r="DQ732" s="12"/>
      <c r="DR732" s="12"/>
      <c r="DS732" s="12"/>
      <c r="DT732" s="12"/>
      <c r="DU732" s="12"/>
      <c r="DV732" s="12"/>
      <c r="DW732" s="12"/>
      <c r="DX732" s="12"/>
      <c r="DY732" s="12"/>
      <c r="DZ732" s="12"/>
      <c r="EA732" s="12"/>
      <c r="EB732" s="12"/>
      <c r="EC732" s="12"/>
      <c r="ED732" s="12"/>
      <c r="EE732" s="12"/>
      <c r="EF732" s="12"/>
      <c r="EG732" s="12"/>
      <c r="EH732" s="12"/>
      <c r="EI732" s="12"/>
      <c r="EJ732" s="12"/>
      <c r="EK732" s="12"/>
      <c r="EL732" s="12"/>
      <c r="EM732" s="12"/>
      <c r="EN732" s="12"/>
      <c r="EO732" s="12"/>
      <c r="EP732" s="12"/>
      <c r="EQ732" s="12"/>
      <c r="ER732" s="12"/>
      <c r="ES732" s="12"/>
      <c r="ET732" s="12"/>
      <c r="EU732" s="12"/>
      <c r="EV732" s="12"/>
      <c r="EW732" s="12"/>
      <c r="EX732" s="12"/>
      <c r="EY732" s="12"/>
      <c r="EZ732" s="12"/>
      <c r="FA732" s="12"/>
      <c r="FB732" s="12"/>
      <c r="FC732" s="12"/>
      <c r="FD732" s="12"/>
      <c r="FE732" s="12"/>
      <c r="FF732" s="12"/>
      <c r="FG732" s="12"/>
      <c r="FH732" s="12"/>
      <c r="FI732" s="12"/>
      <c r="FJ732" s="12"/>
      <c r="FK732" s="12"/>
      <c r="FL732" s="12"/>
      <c r="FM732" s="12"/>
      <c r="FN732" s="12"/>
      <c r="FO732" s="12"/>
      <c r="FP732" s="12"/>
      <c r="FQ732" s="12"/>
      <c r="FR732" s="12"/>
    </row>
    <row r="733" spans="19:174" x14ac:dyDescent="0.3">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12"/>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12"/>
      <c r="CZ733" s="12"/>
      <c r="DA733" s="12"/>
      <c r="DB733" s="12"/>
      <c r="DC733" s="12"/>
      <c r="DD733" s="12"/>
      <c r="DE733" s="12"/>
      <c r="DF733" s="12"/>
      <c r="DG733" s="12"/>
      <c r="DH733" s="12"/>
      <c r="DI733" s="12"/>
      <c r="DJ733" s="12"/>
      <c r="DK733" s="12"/>
      <c r="DL733" s="12"/>
      <c r="DM733" s="12"/>
      <c r="DN733" s="12"/>
      <c r="DO733" s="12"/>
      <c r="DP733" s="12"/>
      <c r="DQ733" s="12"/>
      <c r="DR733" s="12"/>
      <c r="DS733" s="12"/>
      <c r="DT733" s="12"/>
      <c r="DU733" s="12"/>
      <c r="DV733" s="12"/>
      <c r="DW733" s="12"/>
      <c r="DX733" s="12"/>
      <c r="DY733" s="12"/>
      <c r="DZ733" s="12"/>
      <c r="EA733" s="12"/>
      <c r="EB733" s="12"/>
      <c r="EC733" s="12"/>
      <c r="ED733" s="12"/>
      <c r="EE733" s="12"/>
      <c r="EF733" s="12"/>
      <c r="EG733" s="12"/>
      <c r="EH733" s="12"/>
      <c r="EI733" s="12"/>
      <c r="EJ733" s="12"/>
      <c r="EK733" s="12"/>
      <c r="EL733" s="12"/>
      <c r="EM733" s="12"/>
      <c r="EN733" s="12"/>
      <c r="EO733" s="12"/>
      <c r="EP733" s="12"/>
      <c r="EQ733" s="12"/>
      <c r="ER733" s="12"/>
      <c r="ES733" s="12"/>
      <c r="ET733" s="12"/>
      <c r="EU733" s="12"/>
      <c r="EV733" s="12"/>
      <c r="EW733" s="12"/>
      <c r="EX733" s="12"/>
      <c r="EY733" s="12"/>
      <c r="EZ733" s="12"/>
      <c r="FA733" s="12"/>
      <c r="FB733" s="12"/>
      <c r="FC733" s="12"/>
      <c r="FD733" s="12"/>
      <c r="FE733" s="12"/>
      <c r="FF733" s="12"/>
      <c r="FG733" s="12"/>
      <c r="FH733" s="12"/>
      <c r="FI733" s="12"/>
      <c r="FJ733" s="12"/>
      <c r="FK733" s="12"/>
      <c r="FL733" s="12"/>
      <c r="FM733" s="12"/>
      <c r="FN733" s="12"/>
      <c r="FO733" s="12"/>
      <c r="FP733" s="12"/>
      <c r="FQ733" s="12"/>
      <c r="FR733" s="12"/>
    </row>
    <row r="734" spans="19:174" x14ac:dyDescent="0.3">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2"/>
      <c r="DI734" s="12"/>
      <c r="DJ734" s="12"/>
      <c r="DK734" s="12"/>
      <c r="DL734" s="12"/>
      <c r="DM734" s="12"/>
      <c r="DN734" s="12"/>
      <c r="DO734" s="12"/>
      <c r="DP734" s="12"/>
      <c r="DQ734" s="12"/>
      <c r="DR734" s="12"/>
      <c r="DS734" s="12"/>
      <c r="DT734" s="12"/>
      <c r="DU734" s="12"/>
      <c r="DV734" s="12"/>
      <c r="DW734" s="12"/>
      <c r="DX734" s="12"/>
      <c r="DY734" s="12"/>
      <c r="DZ734" s="12"/>
      <c r="EA734" s="12"/>
      <c r="EB734" s="12"/>
      <c r="EC734" s="12"/>
      <c r="ED734" s="12"/>
      <c r="EE734" s="12"/>
      <c r="EF734" s="12"/>
      <c r="EG734" s="12"/>
      <c r="EH734" s="12"/>
      <c r="EI734" s="12"/>
      <c r="EJ734" s="12"/>
      <c r="EK734" s="12"/>
      <c r="EL734" s="12"/>
      <c r="EM734" s="12"/>
      <c r="EN734" s="12"/>
      <c r="EO734" s="12"/>
      <c r="EP734" s="12"/>
      <c r="EQ734" s="12"/>
      <c r="ER734" s="12"/>
      <c r="ES734" s="12"/>
      <c r="ET734" s="12"/>
      <c r="EU734" s="12"/>
      <c r="EV734" s="12"/>
      <c r="EW734" s="12"/>
      <c r="EX734" s="12"/>
      <c r="EY734" s="12"/>
      <c r="EZ734" s="12"/>
      <c r="FA734" s="12"/>
      <c r="FB734" s="12"/>
      <c r="FC734" s="12"/>
      <c r="FD734" s="12"/>
      <c r="FE734" s="12"/>
      <c r="FF734" s="12"/>
      <c r="FG734" s="12"/>
      <c r="FH734" s="12"/>
      <c r="FI734" s="12"/>
      <c r="FJ734" s="12"/>
      <c r="FK734" s="12"/>
      <c r="FL734" s="12"/>
      <c r="FM734" s="12"/>
      <c r="FN734" s="12"/>
      <c r="FO734" s="12"/>
      <c r="FP734" s="12"/>
      <c r="FQ734" s="12"/>
      <c r="FR734" s="12"/>
    </row>
    <row r="735" spans="19:174" x14ac:dyDescent="0.3">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12"/>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12"/>
      <c r="CZ735" s="12"/>
      <c r="DA735" s="12"/>
      <c r="DB735" s="12"/>
      <c r="DC735" s="12"/>
      <c r="DD735" s="12"/>
      <c r="DE735" s="12"/>
      <c r="DF735" s="12"/>
      <c r="DG735" s="12"/>
      <c r="DH735" s="12"/>
      <c r="DI735" s="12"/>
      <c r="DJ735" s="12"/>
      <c r="DK735" s="12"/>
      <c r="DL735" s="12"/>
      <c r="DM735" s="12"/>
      <c r="DN735" s="12"/>
      <c r="DO735" s="12"/>
      <c r="DP735" s="12"/>
      <c r="DQ735" s="12"/>
      <c r="DR735" s="12"/>
      <c r="DS735" s="12"/>
      <c r="DT735" s="12"/>
      <c r="DU735" s="12"/>
      <c r="DV735" s="12"/>
      <c r="DW735" s="12"/>
      <c r="DX735" s="12"/>
      <c r="DY735" s="12"/>
      <c r="DZ735" s="12"/>
      <c r="EA735" s="12"/>
      <c r="EB735" s="12"/>
      <c r="EC735" s="12"/>
      <c r="ED735" s="12"/>
      <c r="EE735" s="12"/>
      <c r="EF735" s="12"/>
      <c r="EG735" s="12"/>
      <c r="EH735" s="12"/>
      <c r="EI735" s="12"/>
      <c r="EJ735" s="12"/>
      <c r="EK735" s="12"/>
      <c r="EL735" s="12"/>
      <c r="EM735" s="12"/>
      <c r="EN735" s="12"/>
      <c r="EO735" s="12"/>
      <c r="EP735" s="12"/>
      <c r="EQ735" s="12"/>
      <c r="ER735" s="12"/>
      <c r="ES735" s="12"/>
      <c r="ET735" s="12"/>
      <c r="EU735" s="12"/>
      <c r="EV735" s="12"/>
      <c r="EW735" s="12"/>
      <c r="EX735" s="12"/>
      <c r="EY735" s="12"/>
      <c r="EZ735" s="12"/>
      <c r="FA735" s="12"/>
      <c r="FB735" s="12"/>
      <c r="FC735" s="12"/>
      <c r="FD735" s="12"/>
      <c r="FE735" s="12"/>
      <c r="FF735" s="12"/>
      <c r="FG735" s="12"/>
      <c r="FH735" s="12"/>
      <c r="FI735" s="12"/>
      <c r="FJ735" s="12"/>
      <c r="FK735" s="12"/>
      <c r="FL735" s="12"/>
      <c r="FM735" s="12"/>
      <c r="FN735" s="12"/>
      <c r="FO735" s="12"/>
      <c r="FP735" s="12"/>
      <c r="FQ735" s="12"/>
      <c r="FR735" s="12"/>
    </row>
    <row r="736" spans="19:174" x14ac:dyDescent="0.3">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2"/>
      <c r="DI736" s="12"/>
      <c r="DJ736" s="12"/>
      <c r="DK736" s="12"/>
      <c r="DL736" s="12"/>
      <c r="DM736" s="12"/>
      <c r="DN736" s="12"/>
      <c r="DO736" s="12"/>
      <c r="DP736" s="12"/>
      <c r="DQ736" s="12"/>
      <c r="DR736" s="12"/>
      <c r="DS736" s="12"/>
      <c r="DT736" s="12"/>
      <c r="DU736" s="12"/>
      <c r="DV736" s="12"/>
      <c r="DW736" s="12"/>
      <c r="DX736" s="12"/>
      <c r="DY736" s="12"/>
      <c r="DZ736" s="12"/>
      <c r="EA736" s="12"/>
      <c r="EB736" s="12"/>
      <c r="EC736" s="12"/>
      <c r="ED736" s="12"/>
      <c r="EE736" s="12"/>
      <c r="EF736" s="12"/>
      <c r="EG736" s="12"/>
      <c r="EH736" s="12"/>
      <c r="EI736" s="12"/>
      <c r="EJ736" s="12"/>
      <c r="EK736" s="12"/>
      <c r="EL736" s="12"/>
      <c r="EM736" s="12"/>
      <c r="EN736" s="12"/>
      <c r="EO736" s="12"/>
      <c r="EP736" s="12"/>
      <c r="EQ736" s="12"/>
      <c r="ER736" s="12"/>
      <c r="ES736" s="12"/>
      <c r="ET736" s="12"/>
      <c r="EU736" s="12"/>
      <c r="EV736" s="12"/>
      <c r="EW736" s="12"/>
      <c r="EX736" s="12"/>
      <c r="EY736" s="12"/>
      <c r="EZ736" s="12"/>
      <c r="FA736" s="12"/>
      <c r="FB736" s="12"/>
      <c r="FC736" s="12"/>
      <c r="FD736" s="12"/>
      <c r="FE736" s="12"/>
      <c r="FF736" s="12"/>
      <c r="FG736" s="12"/>
      <c r="FH736" s="12"/>
      <c r="FI736" s="12"/>
      <c r="FJ736" s="12"/>
      <c r="FK736" s="12"/>
      <c r="FL736" s="12"/>
      <c r="FM736" s="12"/>
      <c r="FN736" s="12"/>
      <c r="FO736" s="12"/>
      <c r="FP736" s="12"/>
      <c r="FQ736" s="12"/>
      <c r="FR736" s="12"/>
    </row>
    <row r="737" spans="19:174" x14ac:dyDescent="0.3">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12"/>
      <c r="CZ737" s="12"/>
      <c r="DA737" s="12"/>
      <c r="DB737" s="12"/>
      <c r="DC737" s="12"/>
      <c r="DD737" s="12"/>
      <c r="DE737" s="12"/>
      <c r="DF737" s="12"/>
      <c r="DG737" s="12"/>
      <c r="DH737" s="12"/>
      <c r="DI737" s="12"/>
      <c r="DJ737" s="12"/>
      <c r="DK737" s="12"/>
      <c r="DL737" s="12"/>
      <c r="DM737" s="12"/>
      <c r="DN737" s="12"/>
      <c r="DO737" s="12"/>
      <c r="DP737" s="12"/>
      <c r="DQ737" s="12"/>
      <c r="DR737" s="12"/>
      <c r="DS737" s="12"/>
      <c r="DT737" s="12"/>
      <c r="DU737" s="12"/>
      <c r="DV737" s="12"/>
      <c r="DW737" s="12"/>
      <c r="DX737" s="12"/>
      <c r="DY737" s="12"/>
      <c r="DZ737" s="12"/>
      <c r="EA737" s="12"/>
      <c r="EB737" s="12"/>
      <c r="EC737" s="12"/>
      <c r="ED737" s="12"/>
      <c r="EE737" s="12"/>
      <c r="EF737" s="12"/>
      <c r="EG737" s="12"/>
      <c r="EH737" s="12"/>
      <c r="EI737" s="12"/>
      <c r="EJ737" s="12"/>
      <c r="EK737" s="12"/>
      <c r="EL737" s="12"/>
      <c r="EM737" s="12"/>
      <c r="EN737" s="12"/>
      <c r="EO737" s="12"/>
      <c r="EP737" s="12"/>
      <c r="EQ737" s="12"/>
      <c r="ER737" s="12"/>
      <c r="ES737" s="12"/>
      <c r="ET737" s="12"/>
      <c r="EU737" s="12"/>
      <c r="EV737" s="12"/>
      <c r="EW737" s="12"/>
      <c r="EX737" s="12"/>
      <c r="EY737" s="12"/>
      <c r="EZ737" s="12"/>
      <c r="FA737" s="12"/>
      <c r="FB737" s="12"/>
      <c r="FC737" s="12"/>
      <c r="FD737" s="12"/>
      <c r="FE737" s="12"/>
      <c r="FF737" s="12"/>
      <c r="FG737" s="12"/>
      <c r="FH737" s="12"/>
      <c r="FI737" s="12"/>
      <c r="FJ737" s="12"/>
      <c r="FK737" s="12"/>
      <c r="FL737" s="12"/>
      <c r="FM737" s="12"/>
      <c r="FN737" s="12"/>
      <c r="FO737" s="12"/>
      <c r="FP737" s="12"/>
      <c r="FQ737" s="12"/>
      <c r="FR737" s="12"/>
    </row>
    <row r="738" spans="19:174" x14ac:dyDescent="0.3">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12"/>
      <c r="CC738" s="12"/>
      <c r="CD738" s="12"/>
      <c r="CE738" s="12"/>
      <c r="CF738" s="12"/>
      <c r="CG738" s="12"/>
      <c r="CH738" s="12"/>
      <c r="CI738" s="12"/>
      <c r="CJ738" s="12"/>
      <c r="CK738" s="12"/>
      <c r="CL738" s="12"/>
      <c r="CM738" s="12"/>
      <c r="CN738" s="12"/>
      <c r="CO738" s="12"/>
      <c r="CP738" s="12"/>
      <c r="CQ738" s="12"/>
      <c r="CR738" s="12"/>
      <c r="CS738" s="12"/>
      <c r="CT738" s="12"/>
      <c r="CU738" s="12"/>
      <c r="CV738" s="12"/>
      <c r="CW738" s="12"/>
      <c r="CX738" s="12"/>
      <c r="CY738" s="12"/>
      <c r="CZ738" s="12"/>
      <c r="DA738" s="12"/>
      <c r="DB738" s="12"/>
      <c r="DC738" s="12"/>
      <c r="DD738" s="12"/>
      <c r="DE738" s="12"/>
      <c r="DF738" s="12"/>
      <c r="DG738" s="12"/>
      <c r="DH738" s="12"/>
      <c r="DI738" s="12"/>
      <c r="DJ738" s="12"/>
      <c r="DK738" s="12"/>
      <c r="DL738" s="12"/>
      <c r="DM738" s="12"/>
      <c r="DN738" s="12"/>
      <c r="DO738" s="12"/>
      <c r="DP738" s="12"/>
      <c r="DQ738" s="12"/>
      <c r="DR738" s="12"/>
      <c r="DS738" s="12"/>
      <c r="DT738" s="12"/>
      <c r="DU738" s="12"/>
      <c r="DV738" s="12"/>
      <c r="DW738" s="12"/>
      <c r="DX738" s="12"/>
      <c r="DY738" s="12"/>
      <c r="DZ738" s="12"/>
      <c r="EA738" s="12"/>
      <c r="EB738" s="12"/>
      <c r="EC738" s="12"/>
      <c r="ED738" s="12"/>
      <c r="EE738" s="12"/>
      <c r="EF738" s="12"/>
      <c r="EG738" s="12"/>
      <c r="EH738" s="12"/>
      <c r="EI738" s="12"/>
      <c r="EJ738" s="12"/>
      <c r="EK738" s="12"/>
      <c r="EL738" s="12"/>
      <c r="EM738" s="12"/>
      <c r="EN738" s="12"/>
      <c r="EO738" s="12"/>
      <c r="EP738" s="12"/>
      <c r="EQ738" s="12"/>
      <c r="ER738" s="12"/>
      <c r="ES738" s="12"/>
      <c r="ET738" s="12"/>
      <c r="EU738" s="12"/>
      <c r="EV738" s="12"/>
      <c r="EW738" s="12"/>
      <c r="EX738" s="12"/>
      <c r="EY738" s="12"/>
      <c r="EZ738" s="12"/>
      <c r="FA738" s="12"/>
      <c r="FB738" s="12"/>
      <c r="FC738" s="12"/>
      <c r="FD738" s="12"/>
      <c r="FE738" s="12"/>
      <c r="FF738" s="12"/>
      <c r="FG738" s="12"/>
      <c r="FH738" s="12"/>
      <c r="FI738" s="12"/>
      <c r="FJ738" s="12"/>
      <c r="FK738" s="12"/>
      <c r="FL738" s="12"/>
      <c r="FM738" s="12"/>
      <c r="FN738" s="12"/>
      <c r="FO738" s="12"/>
      <c r="FP738" s="12"/>
      <c r="FQ738" s="12"/>
      <c r="FR738" s="12"/>
    </row>
    <row r="739" spans="19:174" x14ac:dyDescent="0.3">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12"/>
      <c r="CC739" s="12"/>
      <c r="CD739" s="12"/>
      <c r="CE739" s="12"/>
      <c r="CF739" s="12"/>
      <c r="CG739" s="12"/>
      <c r="CH739" s="12"/>
      <c r="CI739" s="12"/>
      <c r="CJ739" s="12"/>
      <c r="CK739" s="12"/>
      <c r="CL739" s="12"/>
      <c r="CM739" s="12"/>
      <c r="CN739" s="12"/>
      <c r="CO739" s="12"/>
      <c r="CP739" s="12"/>
      <c r="CQ739" s="12"/>
      <c r="CR739" s="12"/>
      <c r="CS739" s="12"/>
      <c r="CT739" s="12"/>
      <c r="CU739" s="12"/>
      <c r="CV739" s="12"/>
      <c r="CW739" s="12"/>
      <c r="CX739" s="12"/>
      <c r="CY739" s="12"/>
      <c r="CZ739" s="12"/>
      <c r="DA739" s="12"/>
      <c r="DB739" s="12"/>
      <c r="DC739" s="12"/>
      <c r="DD739" s="12"/>
      <c r="DE739" s="12"/>
      <c r="DF739" s="12"/>
      <c r="DG739" s="12"/>
      <c r="DH739" s="12"/>
      <c r="DI739" s="12"/>
      <c r="DJ739" s="12"/>
      <c r="DK739" s="12"/>
      <c r="DL739" s="12"/>
      <c r="DM739" s="12"/>
      <c r="DN739" s="12"/>
      <c r="DO739" s="12"/>
      <c r="DP739" s="12"/>
      <c r="DQ739" s="12"/>
      <c r="DR739" s="12"/>
      <c r="DS739" s="12"/>
      <c r="DT739" s="12"/>
      <c r="DU739" s="12"/>
      <c r="DV739" s="12"/>
      <c r="DW739" s="12"/>
      <c r="DX739" s="12"/>
      <c r="DY739" s="12"/>
      <c r="DZ739" s="12"/>
      <c r="EA739" s="12"/>
      <c r="EB739" s="12"/>
      <c r="EC739" s="12"/>
      <c r="ED739" s="12"/>
      <c r="EE739" s="12"/>
      <c r="EF739" s="12"/>
      <c r="EG739" s="12"/>
      <c r="EH739" s="12"/>
      <c r="EI739" s="12"/>
      <c r="EJ739" s="12"/>
      <c r="EK739" s="12"/>
      <c r="EL739" s="12"/>
      <c r="EM739" s="12"/>
      <c r="EN739" s="12"/>
      <c r="EO739" s="12"/>
      <c r="EP739" s="12"/>
      <c r="EQ739" s="12"/>
      <c r="ER739" s="12"/>
      <c r="ES739" s="12"/>
      <c r="ET739" s="12"/>
      <c r="EU739" s="12"/>
      <c r="EV739" s="12"/>
      <c r="EW739" s="12"/>
      <c r="EX739" s="12"/>
      <c r="EY739" s="12"/>
      <c r="EZ739" s="12"/>
      <c r="FA739" s="12"/>
      <c r="FB739" s="12"/>
      <c r="FC739" s="12"/>
      <c r="FD739" s="12"/>
      <c r="FE739" s="12"/>
      <c r="FF739" s="12"/>
      <c r="FG739" s="12"/>
      <c r="FH739" s="12"/>
      <c r="FI739" s="12"/>
      <c r="FJ739" s="12"/>
      <c r="FK739" s="12"/>
      <c r="FL739" s="12"/>
      <c r="FM739" s="12"/>
      <c r="FN739" s="12"/>
      <c r="FO739" s="12"/>
      <c r="FP739" s="12"/>
      <c r="FQ739" s="12"/>
      <c r="FR739" s="12"/>
    </row>
    <row r="740" spans="19:174" x14ac:dyDescent="0.3">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12"/>
      <c r="CC740" s="12"/>
      <c r="CD740" s="12"/>
      <c r="CE740" s="12"/>
      <c r="CF740" s="12"/>
      <c r="CG740" s="12"/>
      <c r="CH740" s="12"/>
      <c r="CI740" s="12"/>
      <c r="CJ740" s="12"/>
      <c r="CK740" s="12"/>
      <c r="CL740" s="12"/>
      <c r="CM740" s="12"/>
      <c r="CN740" s="12"/>
      <c r="CO740" s="12"/>
      <c r="CP740" s="12"/>
      <c r="CQ740" s="12"/>
      <c r="CR740" s="12"/>
      <c r="CS740" s="12"/>
      <c r="CT740" s="12"/>
      <c r="CU740" s="12"/>
      <c r="CV740" s="12"/>
      <c r="CW740" s="12"/>
      <c r="CX740" s="12"/>
      <c r="CY740" s="12"/>
      <c r="CZ740" s="12"/>
      <c r="DA740" s="12"/>
      <c r="DB740" s="12"/>
      <c r="DC740" s="12"/>
      <c r="DD740" s="12"/>
      <c r="DE740" s="12"/>
      <c r="DF740" s="12"/>
      <c r="DG740" s="12"/>
      <c r="DH740" s="12"/>
      <c r="DI740" s="12"/>
      <c r="DJ740" s="12"/>
      <c r="DK740" s="12"/>
      <c r="DL740" s="12"/>
      <c r="DM740" s="12"/>
      <c r="DN740" s="12"/>
      <c r="DO740" s="12"/>
      <c r="DP740" s="12"/>
      <c r="DQ740" s="12"/>
      <c r="DR740" s="12"/>
      <c r="DS740" s="12"/>
      <c r="DT740" s="12"/>
      <c r="DU740" s="12"/>
      <c r="DV740" s="12"/>
      <c r="DW740" s="12"/>
      <c r="DX740" s="12"/>
      <c r="DY740" s="12"/>
      <c r="DZ740" s="12"/>
      <c r="EA740" s="12"/>
      <c r="EB740" s="12"/>
      <c r="EC740" s="12"/>
      <c r="ED740" s="12"/>
      <c r="EE740" s="12"/>
      <c r="EF740" s="12"/>
      <c r="EG740" s="12"/>
      <c r="EH740" s="12"/>
      <c r="EI740" s="12"/>
      <c r="EJ740" s="12"/>
      <c r="EK740" s="12"/>
      <c r="EL740" s="12"/>
      <c r="EM740" s="12"/>
      <c r="EN740" s="12"/>
      <c r="EO740" s="12"/>
      <c r="EP740" s="12"/>
      <c r="EQ740" s="12"/>
      <c r="ER740" s="12"/>
      <c r="ES740" s="12"/>
      <c r="ET740" s="12"/>
      <c r="EU740" s="12"/>
      <c r="EV740" s="12"/>
      <c r="EW740" s="12"/>
      <c r="EX740" s="12"/>
      <c r="EY740" s="12"/>
      <c r="EZ740" s="12"/>
      <c r="FA740" s="12"/>
      <c r="FB740" s="12"/>
      <c r="FC740" s="12"/>
      <c r="FD740" s="12"/>
      <c r="FE740" s="12"/>
      <c r="FF740" s="12"/>
      <c r="FG740" s="12"/>
      <c r="FH740" s="12"/>
      <c r="FI740" s="12"/>
      <c r="FJ740" s="12"/>
      <c r="FK740" s="12"/>
      <c r="FL740" s="12"/>
      <c r="FM740" s="12"/>
      <c r="FN740" s="12"/>
      <c r="FO740" s="12"/>
      <c r="FP740" s="12"/>
      <c r="FQ740" s="12"/>
      <c r="FR740" s="12"/>
    </row>
    <row r="741" spans="19:174" x14ac:dyDescent="0.3">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12"/>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12"/>
      <c r="CZ741" s="12"/>
      <c r="DA741" s="12"/>
      <c r="DB741" s="12"/>
      <c r="DC741" s="12"/>
      <c r="DD741" s="12"/>
      <c r="DE741" s="12"/>
      <c r="DF741" s="12"/>
      <c r="DG741" s="12"/>
      <c r="DH741" s="12"/>
      <c r="DI741" s="12"/>
      <c r="DJ741" s="12"/>
      <c r="DK741" s="12"/>
      <c r="DL741" s="12"/>
      <c r="DM741" s="12"/>
      <c r="DN741" s="12"/>
      <c r="DO741" s="12"/>
      <c r="DP741" s="12"/>
      <c r="DQ741" s="12"/>
      <c r="DR741" s="12"/>
      <c r="DS741" s="12"/>
      <c r="DT741" s="12"/>
      <c r="DU741" s="12"/>
      <c r="DV741" s="12"/>
      <c r="DW741" s="12"/>
      <c r="DX741" s="12"/>
      <c r="DY741" s="12"/>
      <c r="DZ741" s="12"/>
      <c r="EA741" s="12"/>
      <c r="EB741" s="12"/>
      <c r="EC741" s="12"/>
      <c r="ED741" s="12"/>
      <c r="EE741" s="12"/>
      <c r="EF741" s="12"/>
      <c r="EG741" s="12"/>
      <c r="EH741" s="12"/>
      <c r="EI741" s="12"/>
      <c r="EJ741" s="12"/>
      <c r="EK741" s="12"/>
      <c r="EL741" s="12"/>
      <c r="EM741" s="12"/>
      <c r="EN741" s="12"/>
      <c r="EO741" s="12"/>
      <c r="EP741" s="12"/>
      <c r="EQ741" s="12"/>
      <c r="ER741" s="12"/>
      <c r="ES741" s="12"/>
      <c r="ET741" s="12"/>
      <c r="EU741" s="12"/>
      <c r="EV741" s="12"/>
      <c r="EW741" s="12"/>
      <c r="EX741" s="12"/>
      <c r="EY741" s="12"/>
      <c r="EZ741" s="12"/>
      <c r="FA741" s="12"/>
      <c r="FB741" s="12"/>
      <c r="FC741" s="12"/>
      <c r="FD741" s="12"/>
      <c r="FE741" s="12"/>
      <c r="FF741" s="12"/>
      <c r="FG741" s="12"/>
      <c r="FH741" s="12"/>
      <c r="FI741" s="12"/>
      <c r="FJ741" s="12"/>
      <c r="FK741" s="12"/>
      <c r="FL741" s="12"/>
      <c r="FM741" s="12"/>
      <c r="FN741" s="12"/>
      <c r="FO741" s="12"/>
      <c r="FP741" s="12"/>
      <c r="FQ741" s="12"/>
      <c r="FR741" s="12"/>
    </row>
    <row r="742" spans="19:174" x14ac:dyDescent="0.3">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2"/>
      <c r="DI742" s="12"/>
      <c r="DJ742" s="12"/>
      <c r="DK742" s="12"/>
      <c r="DL742" s="12"/>
      <c r="DM742" s="12"/>
      <c r="DN742" s="12"/>
      <c r="DO742" s="12"/>
      <c r="DP742" s="12"/>
      <c r="DQ742" s="12"/>
      <c r="DR742" s="12"/>
      <c r="DS742" s="12"/>
      <c r="DT742" s="12"/>
      <c r="DU742" s="12"/>
      <c r="DV742" s="12"/>
      <c r="DW742" s="12"/>
      <c r="DX742" s="12"/>
      <c r="DY742" s="12"/>
      <c r="DZ742" s="12"/>
      <c r="EA742" s="12"/>
      <c r="EB742" s="12"/>
      <c r="EC742" s="12"/>
      <c r="ED742" s="12"/>
      <c r="EE742" s="12"/>
      <c r="EF742" s="12"/>
      <c r="EG742" s="12"/>
      <c r="EH742" s="12"/>
      <c r="EI742" s="12"/>
      <c r="EJ742" s="12"/>
      <c r="EK742" s="12"/>
      <c r="EL742" s="12"/>
      <c r="EM742" s="12"/>
      <c r="EN742" s="12"/>
      <c r="EO742" s="12"/>
      <c r="EP742" s="12"/>
      <c r="EQ742" s="12"/>
      <c r="ER742" s="12"/>
      <c r="ES742" s="12"/>
      <c r="ET742" s="12"/>
      <c r="EU742" s="12"/>
      <c r="EV742" s="12"/>
      <c r="EW742" s="12"/>
      <c r="EX742" s="12"/>
      <c r="EY742" s="12"/>
      <c r="EZ742" s="12"/>
      <c r="FA742" s="12"/>
      <c r="FB742" s="12"/>
      <c r="FC742" s="12"/>
      <c r="FD742" s="12"/>
      <c r="FE742" s="12"/>
      <c r="FF742" s="12"/>
      <c r="FG742" s="12"/>
      <c r="FH742" s="12"/>
      <c r="FI742" s="12"/>
      <c r="FJ742" s="12"/>
      <c r="FK742" s="12"/>
      <c r="FL742" s="12"/>
      <c r="FM742" s="12"/>
      <c r="FN742" s="12"/>
      <c r="FO742" s="12"/>
      <c r="FP742" s="12"/>
      <c r="FQ742" s="12"/>
      <c r="FR742" s="12"/>
    </row>
    <row r="743" spans="19:174" x14ac:dyDescent="0.3">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12"/>
      <c r="CZ743" s="12"/>
      <c r="DA743" s="12"/>
      <c r="DB743" s="12"/>
      <c r="DC743" s="12"/>
      <c r="DD743" s="12"/>
      <c r="DE743" s="12"/>
      <c r="DF743" s="12"/>
      <c r="DG743" s="12"/>
      <c r="DH743" s="12"/>
      <c r="DI743" s="12"/>
      <c r="DJ743" s="12"/>
      <c r="DK743" s="12"/>
      <c r="DL743" s="12"/>
      <c r="DM743" s="12"/>
      <c r="DN743" s="12"/>
      <c r="DO743" s="12"/>
      <c r="DP743" s="12"/>
      <c r="DQ743" s="12"/>
      <c r="DR743" s="12"/>
      <c r="DS743" s="12"/>
      <c r="DT743" s="12"/>
      <c r="DU743" s="12"/>
      <c r="DV743" s="12"/>
      <c r="DW743" s="12"/>
      <c r="DX743" s="12"/>
      <c r="DY743" s="12"/>
      <c r="DZ743" s="12"/>
      <c r="EA743" s="12"/>
      <c r="EB743" s="12"/>
      <c r="EC743" s="12"/>
      <c r="ED743" s="12"/>
      <c r="EE743" s="12"/>
      <c r="EF743" s="12"/>
      <c r="EG743" s="12"/>
      <c r="EH743" s="12"/>
      <c r="EI743" s="12"/>
      <c r="EJ743" s="12"/>
      <c r="EK743" s="12"/>
      <c r="EL743" s="12"/>
      <c r="EM743" s="12"/>
      <c r="EN743" s="12"/>
      <c r="EO743" s="12"/>
      <c r="EP743" s="12"/>
      <c r="EQ743" s="12"/>
      <c r="ER743" s="12"/>
      <c r="ES743" s="12"/>
      <c r="ET743" s="12"/>
      <c r="EU743" s="12"/>
      <c r="EV743" s="12"/>
      <c r="EW743" s="12"/>
      <c r="EX743" s="12"/>
      <c r="EY743" s="12"/>
      <c r="EZ743" s="12"/>
      <c r="FA743" s="12"/>
      <c r="FB743" s="12"/>
      <c r="FC743" s="12"/>
      <c r="FD743" s="12"/>
      <c r="FE743" s="12"/>
      <c r="FF743" s="12"/>
      <c r="FG743" s="12"/>
      <c r="FH743" s="12"/>
      <c r="FI743" s="12"/>
      <c r="FJ743" s="12"/>
      <c r="FK743" s="12"/>
      <c r="FL743" s="12"/>
      <c r="FM743" s="12"/>
      <c r="FN743" s="12"/>
      <c r="FO743" s="12"/>
      <c r="FP743" s="12"/>
      <c r="FQ743" s="12"/>
      <c r="FR743" s="12"/>
    </row>
    <row r="744" spans="19:174" x14ac:dyDescent="0.3">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12"/>
      <c r="CC744" s="12"/>
      <c r="CD744" s="12"/>
      <c r="CE744" s="12"/>
      <c r="CF744" s="12"/>
      <c r="CG744" s="12"/>
      <c r="CH744" s="12"/>
      <c r="CI744" s="12"/>
      <c r="CJ744" s="12"/>
      <c r="CK744" s="12"/>
      <c r="CL744" s="12"/>
      <c r="CM744" s="12"/>
      <c r="CN744" s="12"/>
      <c r="CO744" s="12"/>
      <c r="CP744" s="12"/>
      <c r="CQ744" s="12"/>
      <c r="CR744" s="12"/>
      <c r="CS744" s="12"/>
      <c r="CT744" s="12"/>
      <c r="CU744" s="12"/>
      <c r="CV744" s="12"/>
      <c r="CW744" s="12"/>
      <c r="CX744" s="12"/>
      <c r="CY744" s="12"/>
      <c r="CZ744" s="12"/>
      <c r="DA744" s="12"/>
      <c r="DB744" s="12"/>
      <c r="DC744" s="12"/>
      <c r="DD744" s="12"/>
      <c r="DE744" s="12"/>
      <c r="DF744" s="12"/>
      <c r="DG744" s="12"/>
      <c r="DH744" s="12"/>
      <c r="DI744" s="12"/>
      <c r="DJ744" s="12"/>
      <c r="DK744" s="12"/>
      <c r="DL744" s="12"/>
      <c r="DM744" s="12"/>
      <c r="DN744" s="12"/>
      <c r="DO744" s="12"/>
      <c r="DP744" s="12"/>
      <c r="DQ744" s="12"/>
      <c r="DR744" s="12"/>
      <c r="DS744" s="12"/>
      <c r="DT744" s="12"/>
      <c r="DU744" s="12"/>
      <c r="DV744" s="12"/>
      <c r="DW744" s="12"/>
      <c r="DX744" s="12"/>
      <c r="DY744" s="12"/>
      <c r="DZ744" s="12"/>
      <c r="EA744" s="12"/>
      <c r="EB744" s="12"/>
      <c r="EC744" s="12"/>
      <c r="ED744" s="12"/>
      <c r="EE744" s="12"/>
      <c r="EF744" s="12"/>
      <c r="EG744" s="12"/>
      <c r="EH744" s="12"/>
      <c r="EI744" s="12"/>
      <c r="EJ744" s="12"/>
      <c r="EK744" s="12"/>
      <c r="EL744" s="12"/>
      <c r="EM744" s="12"/>
      <c r="EN744" s="12"/>
      <c r="EO744" s="12"/>
      <c r="EP744" s="12"/>
      <c r="EQ744" s="12"/>
      <c r="ER744" s="12"/>
      <c r="ES744" s="12"/>
      <c r="ET744" s="12"/>
      <c r="EU744" s="12"/>
      <c r="EV744" s="12"/>
      <c r="EW744" s="12"/>
      <c r="EX744" s="12"/>
      <c r="EY744" s="12"/>
      <c r="EZ744" s="12"/>
      <c r="FA744" s="12"/>
      <c r="FB744" s="12"/>
      <c r="FC744" s="12"/>
      <c r="FD744" s="12"/>
      <c r="FE744" s="12"/>
      <c r="FF744" s="12"/>
      <c r="FG744" s="12"/>
      <c r="FH744" s="12"/>
      <c r="FI744" s="12"/>
      <c r="FJ744" s="12"/>
      <c r="FK744" s="12"/>
      <c r="FL744" s="12"/>
      <c r="FM744" s="12"/>
      <c r="FN744" s="12"/>
      <c r="FO744" s="12"/>
      <c r="FP744" s="12"/>
      <c r="FQ744" s="12"/>
      <c r="FR744" s="12"/>
    </row>
    <row r="745" spans="19:174" x14ac:dyDescent="0.3">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12"/>
      <c r="CC745" s="12"/>
      <c r="CD745" s="12"/>
      <c r="CE745" s="12"/>
      <c r="CF745" s="12"/>
      <c r="CG745" s="12"/>
      <c r="CH745" s="12"/>
      <c r="CI745" s="12"/>
      <c r="CJ745" s="12"/>
      <c r="CK745" s="12"/>
      <c r="CL745" s="12"/>
      <c r="CM745" s="12"/>
      <c r="CN745" s="12"/>
      <c r="CO745" s="12"/>
      <c r="CP745" s="12"/>
      <c r="CQ745" s="12"/>
      <c r="CR745" s="12"/>
      <c r="CS745" s="12"/>
      <c r="CT745" s="12"/>
      <c r="CU745" s="12"/>
      <c r="CV745" s="12"/>
      <c r="CW745" s="12"/>
      <c r="CX745" s="12"/>
      <c r="CY745" s="12"/>
      <c r="CZ745" s="12"/>
      <c r="DA745" s="12"/>
      <c r="DB745" s="12"/>
      <c r="DC745" s="12"/>
      <c r="DD745" s="12"/>
      <c r="DE745" s="12"/>
      <c r="DF745" s="12"/>
      <c r="DG745" s="12"/>
      <c r="DH745" s="12"/>
      <c r="DI745" s="12"/>
      <c r="DJ745" s="12"/>
      <c r="DK745" s="12"/>
      <c r="DL745" s="12"/>
      <c r="DM745" s="12"/>
      <c r="DN745" s="12"/>
      <c r="DO745" s="12"/>
      <c r="DP745" s="12"/>
      <c r="DQ745" s="12"/>
      <c r="DR745" s="12"/>
      <c r="DS745" s="12"/>
      <c r="DT745" s="12"/>
      <c r="DU745" s="12"/>
      <c r="DV745" s="12"/>
      <c r="DW745" s="12"/>
      <c r="DX745" s="12"/>
      <c r="DY745" s="12"/>
      <c r="DZ745" s="12"/>
      <c r="EA745" s="12"/>
      <c r="EB745" s="12"/>
      <c r="EC745" s="12"/>
      <c r="ED745" s="12"/>
      <c r="EE745" s="12"/>
      <c r="EF745" s="12"/>
      <c r="EG745" s="12"/>
      <c r="EH745" s="12"/>
      <c r="EI745" s="12"/>
      <c r="EJ745" s="12"/>
      <c r="EK745" s="12"/>
      <c r="EL745" s="12"/>
      <c r="EM745" s="12"/>
      <c r="EN745" s="12"/>
      <c r="EO745" s="12"/>
      <c r="EP745" s="12"/>
      <c r="EQ745" s="12"/>
      <c r="ER745" s="12"/>
      <c r="ES745" s="12"/>
      <c r="ET745" s="12"/>
      <c r="EU745" s="12"/>
      <c r="EV745" s="12"/>
      <c r="EW745" s="12"/>
      <c r="EX745" s="12"/>
      <c r="EY745" s="12"/>
      <c r="EZ745" s="12"/>
      <c r="FA745" s="12"/>
      <c r="FB745" s="12"/>
      <c r="FC745" s="12"/>
      <c r="FD745" s="12"/>
      <c r="FE745" s="12"/>
      <c r="FF745" s="12"/>
      <c r="FG745" s="12"/>
      <c r="FH745" s="12"/>
      <c r="FI745" s="12"/>
      <c r="FJ745" s="12"/>
      <c r="FK745" s="12"/>
      <c r="FL745" s="12"/>
      <c r="FM745" s="12"/>
      <c r="FN745" s="12"/>
      <c r="FO745" s="12"/>
      <c r="FP745" s="12"/>
      <c r="FQ745" s="12"/>
      <c r="FR745" s="12"/>
    </row>
    <row r="746" spans="19:174" x14ac:dyDescent="0.3">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12"/>
      <c r="CZ746" s="12"/>
      <c r="DA746" s="12"/>
      <c r="DB746" s="12"/>
      <c r="DC746" s="12"/>
      <c r="DD746" s="12"/>
      <c r="DE746" s="12"/>
      <c r="DF746" s="12"/>
      <c r="DG746" s="12"/>
      <c r="DH746" s="12"/>
      <c r="DI746" s="12"/>
      <c r="DJ746" s="12"/>
      <c r="DK746" s="12"/>
      <c r="DL746" s="12"/>
      <c r="DM746" s="12"/>
      <c r="DN746" s="12"/>
      <c r="DO746" s="12"/>
      <c r="DP746" s="12"/>
      <c r="DQ746" s="12"/>
      <c r="DR746" s="12"/>
      <c r="DS746" s="12"/>
      <c r="DT746" s="12"/>
      <c r="DU746" s="12"/>
      <c r="DV746" s="12"/>
      <c r="DW746" s="12"/>
      <c r="DX746" s="12"/>
      <c r="DY746" s="12"/>
      <c r="DZ746" s="12"/>
      <c r="EA746" s="12"/>
      <c r="EB746" s="12"/>
      <c r="EC746" s="12"/>
      <c r="ED746" s="12"/>
      <c r="EE746" s="12"/>
      <c r="EF746" s="12"/>
      <c r="EG746" s="12"/>
      <c r="EH746" s="12"/>
      <c r="EI746" s="12"/>
      <c r="EJ746" s="12"/>
      <c r="EK746" s="12"/>
      <c r="EL746" s="12"/>
      <c r="EM746" s="12"/>
      <c r="EN746" s="12"/>
      <c r="EO746" s="12"/>
      <c r="EP746" s="12"/>
      <c r="EQ746" s="12"/>
      <c r="ER746" s="12"/>
      <c r="ES746" s="12"/>
      <c r="ET746" s="12"/>
      <c r="EU746" s="12"/>
      <c r="EV746" s="12"/>
      <c r="EW746" s="12"/>
      <c r="EX746" s="12"/>
      <c r="EY746" s="12"/>
      <c r="EZ746" s="12"/>
      <c r="FA746" s="12"/>
      <c r="FB746" s="12"/>
      <c r="FC746" s="12"/>
      <c r="FD746" s="12"/>
      <c r="FE746" s="12"/>
      <c r="FF746" s="12"/>
      <c r="FG746" s="12"/>
      <c r="FH746" s="12"/>
      <c r="FI746" s="12"/>
      <c r="FJ746" s="12"/>
      <c r="FK746" s="12"/>
      <c r="FL746" s="12"/>
      <c r="FM746" s="12"/>
      <c r="FN746" s="12"/>
      <c r="FO746" s="12"/>
      <c r="FP746" s="12"/>
      <c r="FQ746" s="12"/>
      <c r="FR746" s="12"/>
    </row>
    <row r="747" spans="19:174" x14ac:dyDescent="0.3">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12"/>
      <c r="CC747" s="12"/>
      <c r="CD747" s="12"/>
      <c r="CE747" s="12"/>
      <c r="CF747" s="12"/>
      <c r="CG747" s="12"/>
      <c r="CH747" s="12"/>
      <c r="CI747" s="12"/>
      <c r="CJ747" s="12"/>
      <c r="CK747" s="12"/>
      <c r="CL747" s="12"/>
      <c r="CM747" s="12"/>
      <c r="CN747" s="12"/>
      <c r="CO747" s="12"/>
      <c r="CP747" s="12"/>
      <c r="CQ747" s="12"/>
      <c r="CR747" s="12"/>
      <c r="CS747" s="12"/>
      <c r="CT747" s="12"/>
      <c r="CU747" s="12"/>
      <c r="CV747" s="12"/>
      <c r="CW747" s="12"/>
      <c r="CX747" s="12"/>
      <c r="CY747" s="12"/>
      <c r="CZ747" s="12"/>
      <c r="DA747" s="12"/>
      <c r="DB747" s="12"/>
      <c r="DC747" s="12"/>
      <c r="DD747" s="12"/>
      <c r="DE747" s="12"/>
      <c r="DF747" s="12"/>
      <c r="DG747" s="12"/>
      <c r="DH747" s="12"/>
      <c r="DI747" s="12"/>
      <c r="DJ747" s="12"/>
      <c r="DK747" s="12"/>
      <c r="DL747" s="12"/>
      <c r="DM747" s="12"/>
      <c r="DN747" s="12"/>
      <c r="DO747" s="12"/>
      <c r="DP747" s="12"/>
      <c r="DQ747" s="12"/>
      <c r="DR747" s="12"/>
      <c r="DS747" s="12"/>
      <c r="DT747" s="12"/>
      <c r="DU747" s="12"/>
      <c r="DV747" s="12"/>
      <c r="DW747" s="12"/>
      <c r="DX747" s="12"/>
      <c r="DY747" s="12"/>
      <c r="DZ747" s="12"/>
      <c r="EA747" s="12"/>
      <c r="EB747" s="12"/>
      <c r="EC747" s="12"/>
      <c r="ED747" s="12"/>
      <c r="EE747" s="12"/>
      <c r="EF747" s="12"/>
      <c r="EG747" s="12"/>
      <c r="EH747" s="12"/>
      <c r="EI747" s="12"/>
      <c r="EJ747" s="12"/>
      <c r="EK747" s="12"/>
      <c r="EL747" s="12"/>
      <c r="EM747" s="12"/>
      <c r="EN747" s="12"/>
      <c r="EO747" s="12"/>
      <c r="EP747" s="12"/>
      <c r="EQ747" s="12"/>
      <c r="ER747" s="12"/>
      <c r="ES747" s="12"/>
      <c r="ET747" s="12"/>
      <c r="EU747" s="12"/>
      <c r="EV747" s="12"/>
      <c r="EW747" s="12"/>
      <c r="EX747" s="12"/>
      <c r="EY747" s="12"/>
      <c r="EZ747" s="12"/>
      <c r="FA747" s="12"/>
      <c r="FB747" s="12"/>
      <c r="FC747" s="12"/>
      <c r="FD747" s="12"/>
      <c r="FE747" s="12"/>
      <c r="FF747" s="12"/>
      <c r="FG747" s="12"/>
      <c r="FH747" s="12"/>
      <c r="FI747" s="12"/>
      <c r="FJ747" s="12"/>
      <c r="FK747" s="12"/>
      <c r="FL747" s="12"/>
      <c r="FM747" s="12"/>
      <c r="FN747" s="12"/>
      <c r="FO747" s="12"/>
      <c r="FP747" s="12"/>
      <c r="FQ747" s="12"/>
      <c r="FR747" s="12"/>
    </row>
    <row r="748" spans="19:174" x14ac:dyDescent="0.3">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c r="DA748" s="12"/>
      <c r="DB748" s="12"/>
      <c r="DC748" s="12"/>
      <c r="DD748" s="12"/>
      <c r="DE748" s="12"/>
      <c r="DF748" s="12"/>
      <c r="DG748" s="12"/>
      <c r="DH748" s="12"/>
      <c r="DI748" s="12"/>
      <c r="DJ748" s="12"/>
      <c r="DK748" s="12"/>
      <c r="DL748" s="12"/>
      <c r="DM748" s="12"/>
      <c r="DN748" s="12"/>
      <c r="DO748" s="12"/>
      <c r="DP748" s="12"/>
      <c r="DQ748" s="12"/>
      <c r="DR748" s="12"/>
      <c r="DS748" s="12"/>
      <c r="DT748" s="12"/>
      <c r="DU748" s="12"/>
      <c r="DV748" s="12"/>
      <c r="DW748" s="12"/>
      <c r="DX748" s="12"/>
      <c r="DY748" s="12"/>
      <c r="DZ748" s="12"/>
      <c r="EA748" s="12"/>
      <c r="EB748" s="12"/>
      <c r="EC748" s="12"/>
      <c r="ED748" s="12"/>
      <c r="EE748" s="12"/>
      <c r="EF748" s="12"/>
      <c r="EG748" s="12"/>
      <c r="EH748" s="12"/>
      <c r="EI748" s="12"/>
      <c r="EJ748" s="12"/>
      <c r="EK748" s="12"/>
      <c r="EL748" s="12"/>
      <c r="EM748" s="12"/>
      <c r="EN748" s="12"/>
      <c r="EO748" s="12"/>
      <c r="EP748" s="12"/>
      <c r="EQ748" s="12"/>
      <c r="ER748" s="12"/>
      <c r="ES748" s="12"/>
      <c r="ET748" s="12"/>
      <c r="EU748" s="12"/>
      <c r="EV748" s="12"/>
      <c r="EW748" s="12"/>
      <c r="EX748" s="12"/>
      <c r="EY748" s="12"/>
      <c r="EZ748" s="12"/>
      <c r="FA748" s="12"/>
      <c r="FB748" s="12"/>
      <c r="FC748" s="12"/>
      <c r="FD748" s="12"/>
      <c r="FE748" s="12"/>
      <c r="FF748" s="12"/>
      <c r="FG748" s="12"/>
      <c r="FH748" s="12"/>
      <c r="FI748" s="12"/>
      <c r="FJ748" s="12"/>
      <c r="FK748" s="12"/>
      <c r="FL748" s="12"/>
      <c r="FM748" s="12"/>
      <c r="FN748" s="12"/>
      <c r="FO748" s="12"/>
      <c r="FP748" s="12"/>
      <c r="FQ748" s="12"/>
      <c r="FR748" s="12"/>
    </row>
    <row r="749" spans="19:174" x14ac:dyDescent="0.3">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12"/>
      <c r="CZ749" s="12"/>
      <c r="DA749" s="12"/>
      <c r="DB749" s="12"/>
      <c r="DC749" s="12"/>
      <c r="DD749" s="12"/>
      <c r="DE749" s="12"/>
      <c r="DF749" s="12"/>
      <c r="DG749" s="12"/>
      <c r="DH749" s="12"/>
      <c r="DI749" s="12"/>
      <c r="DJ749" s="12"/>
      <c r="DK749" s="12"/>
      <c r="DL749" s="12"/>
      <c r="DM749" s="12"/>
      <c r="DN749" s="12"/>
      <c r="DO749" s="12"/>
      <c r="DP749" s="12"/>
      <c r="DQ749" s="12"/>
      <c r="DR749" s="12"/>
      <c r="DS749" s="12"/>
      <c r="DT749" s="12"/>
      <c r="DU749" s="12"/>
      <c r="DV749" s="12"/>
      <c r="DW749" s="12"/>
      <c r="DX749" s="12"/>
      <c r="DY749" s="12"/>
      <c r="DZ749" s="12"/>
      <c r="EA749" s="12"/>
      <c r="EB749" s="12"/>
      <c r="EC749" s="12"/>
      <c r="ED749" s="12"/>
      <c r="EE749" s="12"/>
      <c r="EF749" s="12"/>
      <c r="EG749" s="12"/>
      <c r="EH749" s="12"/>
      <c r="EI749" s="12"/>
      <c r="EJ749" s="12"/>
      <c r="EK749" s="12"/>
      <c r="EL749" s="12"/>
      <c r="EM749" s="12"/>
      <c r="EN749" s="12"/>
      <c r="EO749" s="12"/>
      <c r="EP749" s="12"/>
      <c r="EQ749" s="12"/>
      <c r="ER749" s="12"/>
      <c r="ES749" s="12"/>
      <c r="ET749" s="12"/>
      <c r="EU749" s="12"/>
      <c r="EV749" s="12"/>
      <c r="EW749" s="12"/>
      <c r="EX749" s="12"/>
      <c r="EY749" s="12"/>
      <c r="EZ749" s="12"/>
      <c r="FA749" s="12"/>
      <c r="FB749" s="12"/>
      <c r="FC749" s="12"/>
      <c r="FD749" s="12"/>
      <c r="FE749" s="12"/>
      <c r="FF749" s="12"/>
      <c r="FG749" s="12"/>
      <c r="FH749" s="12"/>
      <c r="FI749" s="12"/>
      <c r="FJ749" s="12"/>
      <c r="FK749" s="12"/>
      <c r="FL749" s="12"/>
      <c r="FM749" s="12"/>
      <c r="FN749" s="12"/>
      <c r="FO749" s="12"/>
      <c r="FP749" s="12"/>
      <c r="FQ749" s="12"/>
      <c r="FR749" s="12"/>
    </row>
    <row r="750" spans="19:174" x14ac:dyDescent="0.3">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c r="DA750" s="12"/>
      <c r="DB750" s="12"/>
      <c r="DC750" s="12"/>
      <c r="DD750" s="12"/>
      <c r="DE750" s="12"/>
      <c r="DF750" s="12"/>
      <c r="DG750" s="12"/>
      <c r="DH750" s="12"/>
      <c r="DI750" s="12"/>
      <c r="DJ750" s="12"/>
      <c r="DK750" s="12"/>
      <c r="DL750" s="12"/>
      <c r="DM750" s="12"/>
      <c r="DN750" s="12"/>
      <c r="DO750" s="12"/>
      <c r="DP750" s="12"/>
      <c r="DQ750" s="12"/>
      <c r="DR750" s="12"/>
      <c r="DS750" s="12"/>
      <c r="DT750" s="12"/>
      <c r="DU750" s="12"/>
      <c r="DV750" s="12"/>
      <c r="DW750" s="12"/>
      <c r="DX750" s="12"/>
      <c r="DY750" s="12"/>
      <c r="DZ750" s="12"/>
      <c r="EA750" s="12"/>
      <c r="EB750" s="12"/>
      <c r="EC750" s="12"/>
      <c r="ED750" s="12"/>
      <c r="EE750" s="12"/>
      <c r="EF750" s="12"/>
      <c r="EG750" s="12"/>
      <c r="EH750" s="12"/>
      <c r="EI750" s="12"/>
      <c r="EJ750" s="12"/>
      <c r="EK750" s="12"/>
      <c r="EL750" s="12"/>
      <c r="EM750" s="12"/>
      <c r="EN750" s="12"/>
      <c r="EO750" s="12"/>
      <c r="EP750" s="12"/>
      <c r="EQ750" s="12"/>
      <c r="ER750" s="12"/>
      <c r="ES750" s="12"/>
      <c r="ET750" s="12"/>
      <c r="EU750" s="12"/>
      <c r="EV750" s="12"/>
      <c r="EW750" s="12"/>
      <c r="EX750" s="12"/>
      <c r="EY750" s="12"/>
      <c r="EZ750" s="12"/>
      <c r="FA750" s="12"/>
      <c r="FB750" s="12"/>
      <c r="FC750" s="12"/>
      <c r="FD750" s="12"/>
      <c r="FE750" s="12"/>
      <c r="FF750" s="12"/>
      <c r="FG750" s="12"/>
      <c r="FH750" s="12"/>
      <c r="FI750" s="12"/>
      <c r="FJ750" s="12"/>
      <c r="FK750" s="12"/>
      <c r="FL750" s="12"/>
      <c r="FM750" s="12"/>
      <c r="FN750" s="12"/>
      <c r="FO750" s="12"/>
      <c r="FP750" s="12"/>
      <c r="FQ750" s="12"/>
      <c r="FR750" s="12"/>
    </row>
    <row r="751" spans="19:174" x14ac:dyDescent="0.3">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12"/>
      <c r="CC751" s="12"/>
      <c r="CD751" s="12"/>
      <c r="CE751" s="12"/>
      <c r="CF751" s="12"/>
      <c r="CG751" s="12"/>
      <c r="CH751" s="12"/>
      <c r="CI751" s="12"/>
      <c r="CJ751" s="12"/>
      <c r="CK751" s="12"/>
      <c r="CL751" s="12"/>
      <c r="CM751" s="12"/>
      <c r="CN751" s="12"/>
      <c r="CO751" s="12"/>
      <c r="CP751" s="12"/>
      <c r="CQ751" s="12"/>
      <c r="CR751" s="12"/>
      <c r="CS751" s="12"/>
      <c r="CT751" s="12"/>
      <c r="CU751" s="12"/>
      <c r="CV751" s="12"/>
      <c r="CW751" s="12"/>
      <c r="CX751" s="12"/>
      <c r="CY751" s="12"/>
      <c r="CZ751" s="12"/>
      <c r="DA751" s="12"/>
      <c r="DB751" s="12"/>
      <c r="DC751" s="12"/>
      <c r="DD751" s="12"/>
      <c r="DE751" s="12"/>
      <c r="DF751" s="12"/>
      <c r="DG751" s="12"/>
      <c r="DH751" s="12"/>
      <c r="DI751" s="12"/>
      <c r="DJ751" s="12"/>
      <c r="DK751" s="12"/>
      <c r="DL751" s="12"/>
      <c r="DM751" s="12"/>
      <c r="DN751" s="12"/>
      <c r="DO751" s="12"/>
      <c r="DP751" s="12"/>
      <c r="DQ751" s="12"/>
      <c r="DR751" s="12"/>
      <c r="DS751" s="12"/>
      <c r="DT751" s="12"/>
      <c r="DU751" s="12"/>
      <c r="DV751" s="12"/>
      <c r="DW751" s="12"/>
      <c r="DX751" s="12"/>
      <c r="DY751" s="12"/>
      <c r="DZ751" s="12"/>
      <c r="EA751" s="12"/>
      <c r="EB751" s="12"/>
      <c r="EC751" s="12"/>
      <c r="ED751" s="12"/>
      <c r="EE751" s="12"/>
      <c r="EF751" s="12"/>
      <c r="EG751" s="12"/>
      <c r="EH751" s="12"/>
      <c r="EI751" s="12"/>
      <c r="EJ751" s="12"/>
      <c r="EK751" s="12"/>
      <c r="EL751" s="12"/>
      <c r="EM751" s="12"/>
      <c r="EN751" s="12"/>
      <c r="EO751" s="12"/>
      <c r="EP751" s="12"/>
      <c r="EQ751" s="12"/>
      <c r="ER751" s="12"/>
      <c r="ES751" s="12"/>
      <c r="ET751" s="12"/>
      <c r="EU751" s="12"/>
      <c r="EV751" s="12"/>
      <c r="EW751" s="12"/>
      <c r="EX751" s="12"/>
      <c r="EY751" s="12"/>
      <c r="EZ751" s="12"/>
      <c r="FA751" s="12"/>
      <c r="FB751" s="12"/>
      <c r="FC751" s="12"/>
      <c r="FD751" s="12"/>
      <c r="FE751" s="12"/>
      <c r="FF751" s="12"/>
      <c r="FG751" s="12"/>
      <c r="FH751" s="12"/>
      <c r="FI751" s="12"/>
      <c r="FJ751" s="12"/>
      <c r="FK751" s="12"/>
      <c r="FL751" s="12"/>
      <c r="FM751" s="12"/>
      <c r="FN751" s="12"/>
      <c r="FO751" s="12"/>
      <c r="FP751" s="12"/>
      <c r="FQ751" s="12"/>
      <c r="FR751" s="12"/>
    </row>
    <row r="752" spans="19:174" x14ac:dyDescent="0.3">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12"/>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12"/>
      <c r="CZ752" s="12"/>
      <c r="DA752" s="12"/>
      <c r="DB752" s="12"/>
      <c r="DC752" s="12"/>
      <c r="DD752" s="12"/>
      <c r="DE752" s="12"/>
      <c r="DF752" s="12"/>
      <c r="DG752" s="12"/>
      <c r="DH752" s="12"/>
      <c r="DI752" s="12"/>
      <c r="DJ752" s="12"/>
      <c r="DK752" s="12"/>
      <c r="DL752" s="12"/>
      <c r="DM752" s="12"/>
      <c r="DN752" s="12"/>
      <c r="DO752" s="12"/>
      <c r="DP752" s="12"/>
      <c r="DQ752" s="12"/>
      <c r="DR752" s="12"/>
      <c r="DS752" s="12"/>
      <c r="DT752" s="12"/>
      <c r="DU752" s="12"/>
      <c r="DV752" s="12"/>
      <c r="DW752" s="12"/>
      <c r="DX752" s="12"/>
      <c r="DY752" s="12"/>
      <c r="DZ752" s="12"/>
      <c r="EA752" s="12"/>
      <c r="EB752" s="12"/>
      <c r="EC752" s="12"/>
      <c r="ED752" s="12"/>
      <c r="EE752" s="12"/>
      <c r="EF752" s="12"/>
      <c r="EG752" s="12"/>
      <c r="EH752" s="12"/>
      <c r="EI752" s="12"/>
      <c r="EJ752" s="12"/>
      <c r="EK752" s="12"/>
      <c r="EL752" s="12"/>
      <c r="EM752" s="12"/>
      <c r="EN752" s="12"/>
      <c r="EO752" s="12"/>
      <c r="EP752" s="12"/>
      <c r="EQ752" s="12"/>
      <c r="ER752" s="12"/>
      <c r="ES752" s="12"/>
      <c r="ET752" s="12"/>
      <c r="EU752" s="12"/>
      <c r="EV752" s="12"/>
      <c r="EW752" s="12"/>
      <c r="EX752" s="12"/>
      <c r="EY752" s="12"/>
      <c r="EZ752" s="12"/>
      <c r="FA752" s="12"/>
      <c r="FB752" s="12"/>
      <c r="FC752" s="12"/>
      <c r="FD752" s="12"/>
      <c r="FE752" s="12"/>
      <c r="FF752" s="12"/>
      <c r="FG752" s="12"/>
      <c r="FH752" s="12"/>
      <c r="FI752" s="12"/>
      <c r="FJ752" s="12"/>
      <c r="FK752" s="12"/>
      <c r="FL752" s="12"/>
      <c r="FM752" s="12"/>
      <c r="FN752" s="12"/>
      <c r="FO752" s="12"/>
      <c r="FP752" s="12"/>
      <c r="FQ752" s="12"/>
      <c r="FR752" s="12"/>
    </row>
    <row r="753" spans="19:174" x14ac:dyDescent="0.3">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c r="DA753" s="12"/>
      <c r="DB753" s="12"/>
      <c r="DC753" s="12"/>
      <c r="DD753" s="12"/>
      <c r="DE753" s="12"/>
      <c r="DF753" s="12"/>
      <c r="DG753" s="12"/>
      <c r="DH753" s="12"/>
      <c r="DI753" s="12"/>
      <c r="DJ753" s="12"/>
      <c r="DK753" s="12"/>
      <c r="DL753" s="12"/>
      <c r="DM753" s="12"/>
      <c r="DN753" s="12"/>
      <c r="DO753" s="12"/>
      <c r="DP753" s="12"/>
      <c r="DQ753" s="12"/>
      <c r="DR753" s="12"/>
      <c r="DS753" s="12"/>
      <c r="DT753" s="12"/>
      <c r="DU753" s="12"/>
      <c r="DV753" s="12"/>
      <c r="DW753" s="12"/>
      <c r="DX753" s="12"/>
      <c r="DY753" s="12"/>
      <c r="DZ753" s="12"/>
      <c r="EA753" s="12"/>
      <c r="EB753" s="12"/>
      <c r="EC753" s="12"/>
      <c r="ED753" s="12"/>
      <c r="EE753" s="12"/>
      <c r="EF753" s="12"/>
      <c r="EG753" s="12"/>
      <c r="EH753" s="12"/>
      <c r="EI753" s="12"/>
      <c r="EJ753" s="12"/>
      <c r="EK753" s="12"/>
      <c r="EL753" s="12"/>
      <c r="EM753" s="12"/>
      <c r="EN753" s="12"/>
      <c r="EO753" s="12"/>
      <c r="EP753" s="12"/>
      <c r="EQ753" s="12"/>
      <c r="ER753" s="12"/>
      <c r="ES753" s="12"/>
      <c r="ET753" s="12"/>
      <c r="EU753" s="12"/>
      <c r="EV753" s="12"/>
      <c r="EW753" s="12"/>
      <c r="EX753" s="12"/>
      <c r="EY753" s="12"/>
      <c r="EZ753" s="12"/>
      <c r="FA753" s="12"/>
      <c r="FB753" s="12"/>
      <c r="FC753" s="12"/>
      <c r="FD753" s="12"/>
      <c r="FE753" s="12"/>
      <c r="FF753" s="12"/>
      <c r="FG753" s="12"/>
      <c r="FH753" s="12"/>
      <c r="FI753" s="12"/>
      <c r="FJ753" s="12"/>
      <c r="FK753" s="12"/>
      <c r="FL753" s="12"/>
      <c r="FM753" s="12"/>
      <c r="FN753" s="12"/>
      <c r="FO753" s="12"/>
      <c r="FP753" s="12"/>
      <c r="FQ753" s="12"/>
      <c r="FR753" s="12"/>
    </row>
    <row r="754" spans="19:174" x14ac:dyDescent="0.3">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12"/>
      <c r="CZ754" s="12"/>
      <c r="DA754" s="12"/>
      <c r="DB754" s="12"/>
      <c r="DC754" s="12"/>
      <c r="DD754" s="12"/>
      <c r="DE754" s="12"/>
      <c r="DF754" s="12"/>
      <c r="DG754" s="12"/>
      <c r="DH754" s="12"/>
      <c r="DI754" s="12"/>
      <c r="DJ754" s="12"/>
      <c r="DK754" s="12"/>
      <c r="DL754" s="12"/>
      <c r="DM754" s="12"/>
      <c r="DN754" s="12"/>
      <c r="DO754" s="12"/>
      <c r="DP754" s="12"/>
      <c r="DQ754" s="12"/>
      <c r="DR754" s="12"/>
      <c r="DS754" s="12"/>
      <c r="DT754" s="12"/>
      <c r="DU754" s="12"/>
      <c r="DV754" s="12"/>
      <c r="DW754" s="12"/>
      <c r="DX754" s="12"/>
      <c r="DY754" s="12"/>
      <c r="DZ754" s="12"/>
      <c r="EA754" s="12"/>
      <c r="EB754" s="12"/>
      <c r="EC754" s="12"/>
      <c r="ED754" s="12"/>
      <c r="EE754" s="12"/>
      <c r="EF754" s="12"/>
      <c r="EG754" s="12"/>
      <c r="EH754" s="12"/>
      <c r="EI754" s="12"/>
      <c r="EJ754" s="12"/>
      <c r="EK754" s="12"/>
      <c r="EL754" s="12"/>
      <c r="EM754" s="12"/>
      <c r="EN754" s="12"/>
      <c r="EO754" s="12"/>
      <c r="EP754" s="12"/>
      <c r="EQ754" s="12"/>
      <c r="ER754" s="12"/>
      <c r="ES754" s="12"/>
      <c r="ET754" s="12"/>
      <c r="EU754" s="12"/>
      <c r="EV754" s="12"/>
      <c r="EW754" s="12"/>
      <c r="EX754" s="12"/>
      <c r="EY754" s="12"/>
      <c r="EZ754" s="12"/>
      <c r="FA754" s="12"/>
      <c r="FB754" s="12"/>
      <c r="FC754" s="12"/>
      <c r="FD754" s="12"/>
      <c r="FE754" s="12"/>
      <c r="FF754" s="12"/>
      <c r="FG754" s="12"/>
      <c r="FH754" s="12"/>
      <c r="FI754" s="12"/>
      <c r="FJ754" s="12"/>
      <c r="FK754" s="12"/>
      <c r="FL754" s="12"/>
      <c r="FM754" s="12"/>
      <c r="FN754" s="12"/>
      <c r="FO754" s="12"/>
      <c r="FP754" s="12"/>
      <c r="FQ754" s="12"/>
      <c r="FR754" s="12"/>
    </row>
    <row r="755" spans="19:174" x14ac:dyDescent="0.3">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c r="EH755" s="12"/>
      <c r="EI755" s="12"/>
      <c r="EJ755" s="12"/>
      <c r="EK755" s="12"/>
      <c r="EL755" s="12"/>
      <c r="EM755" s="12"/>
      <c r="EN755" s="12"/>
      <c r="EO755" s="12"/>
      <c r="EP755" s="12"/>
      <c r="EQ755" s="12"/>
      <c r="ER755" s="12"/>
      <c r="ES755" s="12"/>
      <c r="ET755" s="12"/>
      <c r="EU755" s="12"/>
      <c r="EV755" s="12"/>
      <c r="EW755" s="12"/>
      <c r="EX755" s="12"/>
      <c r="EY755" s="12"/>
      <c r="EZ755" s="12"/>
      <c r="FA755" s="12"/>
      <c r="FB755" s="12"/>
      <c r="FC755" s="12"/>
      <c r="FD755" s="12"/>
      <c r="FE755" s="12"/>
      <c r="FF755" s="12"/>
      <c r="FG755" s="12"/>
      <c r="FH755" s="12"/>
      <c r="FI755" s="12"/>
      <c r="FJ755" s="12"/>
      <c r="FK755" s="12"/>
      <c r="FL755" s="12"/>
      <c r="FM755" s="12"/>
      <c r="FN755" s="12"/>
      <c r="FO755" s="12"/>
      <c r="FP755" s="12"/>
      <c r="FQ755" s="12"/>
      <c r="FR755" s="12"/>
    </row>
    <row r="756" spans="19:174" x14ac:dyDescent="0.3">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12"/>
      <c r="CZ756" s="12"/>
      <c r="DA756" s="12"/>
      <c r="DB756" s="12"/>
      <c r="DC756" s="12"/>
      <c r="DD756" s="12"/>
      <c r="DE756" s="12"/>
      <c r="DF756" s="12"/>
      <c r="DG756" s="12"/>
      <c r="DH756" s="12"/>
      <c r="DI756" s="12"/>
      <c r="DJ756" s="12"/>
      <c r="DK756" s="12"/>
      <c r="DL756" s="12"/>
      <c r="DM756" s="12"/>
      <c r="DN756" s="12"/>
      <c r="DO756" s="12"/>
      <c r="DP756" s="12"/>
      <c r="DQ756" s="12"/>
      <c r="DR756" s="12"/>
      <c r="DS756" s="12"/>
      <c r="DT756" s="12"/>
      <c r="DU756" s="12"/>
      <c r="DV756" s="12"/>
      <c r="DW756" s="12"/>
      <c r="DX756" s="12"/>
      <c r="DY756" s="12"/>
      <c r="DZ756" s="12"/>
      <c r="EA756" s="12"/>
      <c r="EB756" s="12"/>
      <c r="EC756" s="12"/>
      <c r="ED756" s="12"/>
      <c r="EE756" s="12"/>
      <c r="EF756" s="12"/>
      <c r="EG756" s="12"/>
      <c r="EH756" s="12"/>
      <c r="EI756" s="12"/>
      <c r="EJ756" s="12"/>
      <c r="EK756" s="12"/>
      <c r="EL756" s="12"/>
      <c r="EM756" s="12"/>
      <c r="EN756" s="12"/>
      <c r="EO756" s="12"/>
      <c r="EP756" s="12"/>
      <c r="EQ756" s="12"/>
      <c r="ER756" s="12"/>
      <c r="ES756" s="12"/>
      <c r="ET756" s="12"/>
      <c r="EU756" s="12"/>
      <c r="EV756" s="12"/>
      <c r="EW756" s="12"/>
      <c r="EX756" s="12"/>
      <c r="EY756" s="12"/>
      <c r="EZ756" s="12"/>
      <c r="FA756" s="12"/>
      <c r="FB756" s="12"/>
      <c r="FC756" s="12"/>
      <c r="FD756" s="12"/>
      <c r="FE756" s="12"/>
      <c r="FF756" s="12"/>
      <c r="FG756" s="12"/>
      <c r="FH756" s="12"/>
      <c r="FI756" s="12"/>
      <c r="FJ756" s="12"/>
      <c r="FK756" s="12"/>
      <c r="FL756" s="12"/>
      <c r="FM756" s="12"/>
      <c r="FN756" s="12"/>
      <c r="FO756" s="12"/>
      <c r="FP756" s="12"/>
      <c r="FQ756" s="12"/>
      <c r="FR756" s="12"/>
    </row>
    <row r="757" spans="19:174" x14ac:dyDescent="0.3">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12"/>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12"/>
      <c r="CZ757" s="12"/>
      <c r="DA757" s="12"/>
      <c r="DB757" s="12"/>
      <c r="DC757" s="12"/>
      <c r="DD757" s="12"/>
      <c r="DE757" s="12"/>
      <c r="DF757" s="12"/>
      <c r="DG757" s="12"/>
      <c r="DH757" s="12"/>
      <c r="DI757" s="12"/>
      <c r="DJ757" s="12"/>
      <c r="DK757" s="12"/>
      <c r="DL757" s="12"/>
      <c r="DM757" s="12"/>
      <c r="DN757" s="12"/>
      <c r="DO757" s="12"/>
      <c r="DP757" s="12"/>
      <c r="DQ757" s="12"/>
      <c r="DR757" s="12"/>
      <c r="DS757" s="12"/>
      <c r="DT757" s="12"/>
      <c r="DU757" s="12"/>
      <c r="DV757" s="12"/>
      <c r="DW757" s="12"/>
      <c r="DX757" s="12"/>
      <c r="DY757" s="12"/>
      <c r="DZ757" s="12"/>
      <c r="EA757" s="12"/>
      <c r="EB757" s="12"/>
      <c r="EC757" s="12"/>
      <c r="ED757" s="12"/>
      <c r="EE757" s="12"/>
      <c r="EF757" s="12"/>
      <c r="EG757" s="12"/>
      <c r="EH757" s="12"/>
      <c r="EI757" s="12"/>
      <c r="EJ757" s="12"/>
      <c r="EK757" s="12"/>
      <c r="EL757" s="12"/>
      <c r="EM757" s="12"/>
      <c r="EN757" s="12"/>
      <c r="EO757" s="12"/>
      <c r="EP757" s="12"/>
      <c r="EQ757" s="12"/>
      <c r="ER757" s="12"/>
      <c r="ES757" s="12"/>
      <c r="ET757" s="12"/>
      <c r="EU757" s="12"/>
      <c r="EV757" s="12"/>
      <c r="EW757" s="12"/>
      <c r="EX757" s="12"/>
      <c r="EY757" s="12"/>
      <c r="EZ757" s="12"/>
      <c r="FA757" s="12"/>
      <c r="FB757" s="12"/>
      <c r="FC757" s="12"/>
      <c r="FD757" s="12"/>
      <c r="FE757" s="12"/>
      <c r="FF757" s="12"/>
      <c r="FG757" s="12"/>
      <c r="FH757" s="12"/>
      <c r="FI757" s="12"/>
      <c r="FJ757" s="12"/>
      <c r="FK757" s="12"/>
      <c r="FL757" s="12"/>
      <c r="FM757" s="12"/>
      <c r="FN757" s="12"/>
      <c r="FO757" s="12"/>
      <c r="FP757" s="12"/>
      <c r="FQ757" s="12"/>
      <c r="FR757" s="12"/>
    </row>
    <row r="758" spans="19:174" x14ac:dyDescent="0.3">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c r="DA758" s="12"/>
      <c r="DB758" s="12"/>
      <c r="DC758" s="12"/>
      <c r="DD758" s="12"/>
      <c r="DE758" s="12"/>
      <c r="DF758" s="12"/>
      <c r="DG758" s="12"/>
      <c r="DH758" s="12"/>
      <c r="DI758" s="12"/>
      <c r="DJ758" s="12"/>
      <c r="DK758" s="12"/>
      <c r="DL758" s="12"/>
      <c r="DM758" s="12"/>
      <c r="DN758" s="12"/>
      <c r="DO758" s="12"/>
      <c r="DP758" s="12"/>
      <c r="DQ758" s="12"/>
      <c r="DR758" s="12"/>
      <c r="DS758" s="12"/>
      <c r="DT758" s="12"/>
      <c r="DU758" s="12"/>
      <c r="DV758" s="12"/>
      <c r="DW758" s="12"/>
      <c r="DX758" s="12"/>
      <c r="DY758" s="12"/>
      <c r="DZ758" s="12"/>
      <c r="EA758" s="12"/>
      <c r="EB758" s="12"/>
      <c r="EC758" s="12"/>
      <c r="ED758" s="12"/>
      <c r="EE758" s="12"/>
      <c r="EF758" s="12"/>
      <c r="EG758" s="12"/>
      <c r="EH758" s="12"/>
      <c r="EI758" s="12"/>
      <c r="EJ758" s="12"/>
      <c r="EK758" s="12"/>
      <c r="EL758" s="12"/>
      <c r="EM758" s="12"/>
      <c r="EN758" s="12"/>
      <c r="EO758" s="12"/>
      <c r="EP758" s="12"/>
      <c r="EQ758" s="12"/>
      <c r="ER758" s="12"/>
      <c r="ES758" s="12"/>
      <c r="ET758" s="12"/>
      <c r="EU758" s="12"/>
      <c r="EV758" s="12"/>
      <c r="EW758" s="12"/>
      <c r="EX758" s="12"/>
      <c r="EY758" s="12"/>
      <c r="EZ758" s="12"/>
      <c r="FA758" s="12"/>
      <c r="FB758" s="12"/>
      <c r="FC758" s="12"/>
      <c r="FD758" s="12"/>
      <c r="FE758" s="12"/>
      <c r="FF758" s="12"/>
      <c r="FG758" s="12"/>
      <c r="FH758" s="12"/>
      <c r="FI758" s="12"/>
      <c r="FJ758" s="12"/>
      <c r="FK758" s="12"/>
      <c r="FL758" s="12"/>
      <c r="FM758" s="12"/>
      <c r="FN758" s="12"/>
      <c r="FO758" s="12"/>
      <c r="FP758" s="12"/>
      <c r="FQ758" s="12"/>
      <c r="FR758" s="12"/>
    </row>
    <row r="759" spans="19:174" x14ac:dyDescent="0.3">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12"/>
      <c r="CC759" s="12"/>
      <c r="CD759" s="12"/>
      <c r="CE759" s="12"/>
      <c r="CF759" s="12"/>
      <c r="CG759" s="12"/>
      <c r="CH759" s="12"/>
      <c r="CI759" s="12"/>
      <c r="CJ759" s="12"/>
      <c r="CK759" s="12"/>
      <c r="CL759" s="12"/>
      <c r="CM759" s="12"/>
      <c r="CN759" s="12"/>
      <c r="CO759" s="12"/>
      <c r="CP759" s="12"/>
      <c r="CQ759" s="12"/>
      <c r="CR759" s="12"/>
      <c r="CS759" s="12"/>
      <c r="CT759" s="12"/>
      <c r="CU759" s="12"/>
      <c r="CV759" s="12"/>
      <c r="CW759" s="12"/>
      <c r="CX759" s="12"/>
      <c r="CY759" s="12"/>
      <c r="CZ759" s="12"/>
      <c r="DA759" s="12"/>
      <c r="DB759" s="12"/>
      <c r="DC759" s="12"/>
      <c r="DD759" s="12"/>
      <c r="DE759" s="12"/>
      <c r="DF759" s="12"/>
      <c r="DG759" s="12"/>
      <c r="DH759" s="12"/>
      <c r="DI759" s="12"/>
      <c r="DJ759" s="12"/>
      <c r="DK759" s="12"/>
      <c r="DL759" s="12"/>
      <c r="DM759" s="12"/>
      <c r="DN759" s="12"/>
      <c r="DO759" s="12"/>
      <c r="DP759" s="12"/>
      <c r="DQ759" s="12"/>
      <c r="DR759" s="12"/>
      <c r="DS759" s="12"/>
      <c r="DT759" s="12"/>
      <c r="DU759" s="12"/>
      <c r="DV759" s="12"/>
      <c r="DW759" s="12"/>
      <c r="DX759" s="12"/>
      <c r="DY759" s="12"/>
      <c r="DZ759" s="12"/>
      <c r="EA759" s="12"/>
      <c r="EB759" s="12"/>
      <c r="EC759" s="12"/>
      <c r="ED759" s="12"/>
      <c r="EE759" s="12"/>
      <c r="EF759" s="12"/>
      <c r="EG759" s="12"/>
      <c r="EH759" s="12"/>
      <c r="EI759" s="12"/>
      <c r="EJ759" s="12"/>
      <c r="EK759" s="12"/>
      <c r="EL759" s="12"/>
      <c r="EM759" s="12"/>
      <c r="EN759" s="12"/>
      <c r="EO759" s="12"/>
      <c r="EP759" s="12"/>
      <c r="EQ759" s="12"/>
      <c r="ER759" s="12"/>
      <c r="ES759" s="12"/>
      <c r="ET759" s="12"/>
      <c r="EU759" s="12"/>
      <c r="EV759" s="12"/>
      <c r="EW759" s="12"/>
      <c r="EX759" s="12"/>
      <c r="EY759" s="12"/>
      <c r="EZ759" s="12"/>
      <c r="FA759" s="12"/>
      <c r="FB759" s="12"/>
      <c r="FC759" s="12"/>
      <c r="FD759" s="12"/>
      <c r="FE759" s="12"/>
      <c r="FF759" s="12"/>
      <c r="FG759" s="12"/>
      <c r="FH759" s="12"/>
      <c r="FI759" s="12"/>
      <c r="FJ759" s="12"/>
      <c r="FK759" s="12"/>
      <c r="FL759" s="12"/>
      <c r="FM759" s="12"/>
      <c r="FN759" s="12"/>
      <c r="FO759" s="12"/>
      <c r="FP759" s="12"/>
      <c r="FQ759" s="12"/>
      <c r="FR759" s="12"/>
    </row>
    <row r="760" spans="19:174" x14ac:dyDescent="0.3">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c r="DA760" s="12"/>
      <c r="DB760" s="12"/>
      <c r="DC760" s="12"/>
      <c r="DD760" s="12"/>
      <c r="DE760" s="12"/>
      <c r="DF760" s="12"/>
      <c r="DG760" s="12"/>
      <c r="DH760" s="12"/>
      <c r="DI760" s="12"/>
      <c r="DJ760" s="12"/>
      <c r="DK760" s="12"/>
      <c r="DL760" s="12"/>
      <c r="DM760" s="12"/>
      <c r="DN760" s="12"/>
      <c r="DO760" s="12"/>
      <c r="DP760" s="12"/>
      <c r="DQ760" s="12"/>
      <c r="DR760" s="12"/>
      <c r="DS760" s="12"/>
      <c r="DT760" s="12"/>
      <c r="DU760" s="12"/>
      <c r="DV760" s="12"/>
      <c r="DW760" s="12"/>
      <c r="DX760" s="12"/>
      <c r="DY760" s="12"/>
      <c r="DZ760" s="12"/>
      <c r="EA760" s="12"/>
      <c r="EB760" s="12"/>
      <c r="EC760" s="12"/>
      <c r="ED760" s="12"/>
      <c r="EE760" s="12"/>
      <c r="EF760" s="12"/>
      <c r="EG760" s="12"/>
      <c r="EH760" s="12"/>
      <c r="EI760" s="12"/>
      <c r="EJ760" s="12"/>
      <c r="EK760" s="12"/>
      <c r="EL760" s="12"/>
      <c r="EM760" s="12"/>
      <c r="EN760" s="12"/>
      <c r="EO760" s="12"/>
      <c r="EP760" s="12"/>
      <c r="EQ760" s="12"/>
      <c r="ER760" s="12"/>
      <c r="ES760" s="12"/>
      <c r="ET760" s="12"/>
      <c r="EU760" s="12"/>
      <c r="EV760" s="12"/>
      <c r="EW760" s="12"/>
      <c r="EX760" s="12"/>
      <c r="EY760" s="12"/>
      <c r="EZ760" s="12"/>
      <c r="FA760" s="12"/>
      <c r="FB760" s="12"/>
      <c r="FC760" s="12"/>
      <c r="FD760" s="12"/>
      <c r="FE760" s="12"/>
      <c r="FF760" s="12"/>
      <c r="FG760" s="12"/>
      <c r="FH760" s="12"/>
      <c r="FI760" s="12"/>
      <c r="FJ760" s="12"/>
      <c r="FK760" s="12"/>
      <c r="FL760" s="12"/>
      <c r="FM760" s="12"/>
      <c r="FN760" s="12"/>
      <c r="FO760" s="12"/>
      <c r="FP760" s="12"/>
      <c r="FQ760" s="12"/>
      <c r="FR760" s="12"/>
    </row>
    <row r="761" spans="19:174" x14ac:dyDescent="0.3">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12"/>
      <c r="CZ761" s="12"/>
      <c r="DA761" s="12"/>
      <c r="DB761" s="12"/>
      <c r="DC761" s="12"/>
      <c r="DD761" s="12"/>
      <c r="DE761" s="12"/>
      <c r="DF761" s="12"/>
      <c r="DG761" s="12"/>
      <c r="DH761" s="12"/>
      <c r="DI761" s="12"/>
      <c r="DJ761" s="12"/>
      <c r="DK761" s="12"/>
      <c r="DL761" s="12"/>
      <c r="DM761" s="12"/>
      <c r="DN761" s="12"/>
      <c r="DO761" s="12"/>
      <c r="DP761" s="12"/>
      <c r="DQ761" s="12"/>
      <c r="DR761" s="12"/>
      <c r="DS761" s="12"/>
      <c r="DT761" s="12"/>
      <c r="DU761" s="12"/>
      <c r="DV761" s="12"/>
      <c r="DW761" s="12"/>
      <c r="DX761" s="12"/>
      <c r="DY761" s="12"/>
      <c r="DZ761" s="12"/>
      <c r="EA761" s="12"/>
      <c r="EB761" s="12"/>
      <c r="EC761" s="12"/>
      <c r="ED761" s="12"/>
      <c r="EE761" s="12"/>
      <c r="EF761" s="12"/>
      <c r="EG761" s="12"/>
      <c r="EH761" s="12"/>
      <c r="EI761" s="12"/>
      <c r="EJ761" s="12"/>
      <c r="EK761" s="12"/>
      <c r="EL761" s="12"/>
      <c r="EM761" s="12"/>
      <c r="EN761" s="12"/>
      <c r="EO761" s="12"/>
      <c r="EP761" s="12"/>
      <c r="EQ761" s="12"/>
      <c r="ER761" s="12"/>
      <c r="ES761" s="12"/>
      <c r="ET761" s="12"/>
      <c r="EU761" s="12"/>
      <c r="EV761" s="12"/>
      <c r="EW761" s="12"/>
      <c r="EX761" s="12"/>
      <c r="EY761" s="12"/>
      <c r="EZ761" s="12"/>
      <c r="FA761" s="12"/>
      <c r="FB761" s="12"/>
      <c r="FC761" s="12"/>
      <c r="FD761" s="12"/>
      <c r="FE761" s="12"/>
      <c r="FF761" s="12"/>
      <c r="FG761" s="12"/>
      <c r="FH761" s="12"/>
      <c r="FI761" s="12"/>
      <c r="FJ761" s="12"/>
      <c r="FK761" s="12"/>
      <c r="FL761" s="12"/>
      <c r="FM761" s="12"/>
      <c r="FN761" s="12"/>
      <c r="FO761" s="12"/>
      <c r="FP761" s="12"/>
      <c r="FQ761" s="12"/>
      <c r="FR761" s="12"/>
    </row>
    <row r="762" spans="19:174" x14ac:dyDescent="0.3">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12"/>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12"/>
      <c r="CZ762" s="12"/>
      <c r="DA762" s="12"/>
      <c r="DB762" s="12"/>
      <c r="DC762" s="12"/>
      <c r="DD762" s="12"/>
      <c r="DE762" s="12"/>
      <c r="DF762" s="12"/>
      <c r="DG762" s="12"/>
      <c r="DH762" s="12"/>
      <c r="DI762" s="12"/>
      <c r="DJ762" s="12"/>
      <c r="DK762" s="12"/>
      <c r="DL762" s="12"/>
      <c r="DM762" s="12"/>
      <c r="DN762" s="12"/>
      <c r="DO762" s="12"/>
      <c r="DP762" s="12"/>
      <c r="DQ762" s="12"/>
      <c r="DR762" s="12"/>
      <c r="DS762" s="12"/>
      <c r="DT762" s="12"/>
      <c r="DU762" s="12"/>
      <c r="DV762" s="12"/>
      <c r="DW762" s="12"/>
      <c r="DX762" s="12"/>
      <c r="DY762" s="12"/>
      <c r="DZ762" s="12"/>
      <c r="EA762" s="12"/>
      <c r="EB762" s="12"/>
      <c r="EC762" s="12"/>
      <c r="ED762" s="12"/>
      <c r="EE762" s="12"/>
      <c r="EF762" s="12"/>
      <c r="EG762" s="12"/>
      <c r="EH762" s="12"/>
      <c r="EI762" s="12"/>
      <c r="EJ762" s="12"/>
      <c r="EK762" s="12"/>
      <c r="EL762" s="12"/>
      <c r="EM762" s="12"/>
      <c r="EN762" s="12"/>
      <c r="EO762" s="12"/>
      <c r="EP762" s="12"/>
      <c r="EQ762" s="12"/>
      <c r="ER762" s="12"/>
      <c r="ES762" s="12"/>
      <c r="ET762" s="12"/>
      <c r="EU762" s="12"/>
      <c r="EV762" s="12"/>
      <c r="EW762" s="12"/>
      <c r="EX762" s="12"/>
      <c r="EY762" s="12"/>
      <c r="EZ762" s="12"/>
      <c r="FA762" s="12"/>
      <c r="FB762" s="12"/>
      <c r="FC762" s="12"/>
      <c r="FD762" s="12"/>
      <c r="FE762" s="12"/>
      <c r="FF762" s="12"/>
      <c r="FG762" s="12"/>
      <c r="FH762" s="12"/>
      <c r="FI762" s="12"/>
      <c r="FJ762" s="12"/>
      <c r="FK762" s="12"/>
      <c r="FL762" s="12"/>
      <c r="FM762" s="12"/>
      <c r="FN762" s="12"/>
      <c r="FO762" s="12"/>
      <c r="FP762" s="12"/>
      <c r="FQ762" s="12"/>
      <c r="FR762" s="12"/>
    </row>
    <row r="763" spans="19:174" x14ac:dyDescent="0.3">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12"/>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12"/>
      <c r="CZ763" s="12"/>
      <c r="DA763" s="12"/>
      <c r="DB763" s="12"/>
      <c r="DC763" s="12"/>
      <c r="DD763" s="12"/>
      <c r="DE763" s="12"/>
      <c r="DF763" s="12"/>
      <c r="DG763" s="12"/>
      <c r="DH763" s="12"/>
      <c r="DI763" s="12"/>
      <c r="DJ763" s="12"/>
      <c r="DK763" s="12"/>
      <c r="DL763" s="12"/>
      <c r="DM763" s="12"/>
      <c r="DN763" s="12"/>
      <c r="DO763" s="12"/>
      <c r="DP763" s="12"/>
      <c r="DQ763" s="12"/>
      <c r="DR763" s="12"/>
      <c r="DS763" s="12"/>
      <c r="DT763" s="12"/>
      <c r="DU763" s="12"/>
      <c r="DV763" s="12"/>
      <c r="DW763" s="12"/>
      <c r="DX763" s="12"/>
      <c r="DY763" s="12"/>
      <c r="DZ763" s="12"/>
      <c r="EA763" s="12"/>
      <c r="EB763" s="12"/>
      <c r="EC763" s="12"/>
      <c r="ED763" s="12"/>
      <c r="EE763" s="12"/>
      <c r="EF763" s="12"/>
      <c r="EG763" s="12"/>
      <c r="EH763" s="12"/>
      <c r="EI763" s="12"/>
      <c r="EJ763" s="12"/>
      <c r="EK763" s="12"/>
      <c r="EL763" s="12"/>
      <c r="EM763" s="12"/>
      <c r="EN763" s="12"/>
      <c r="EO763" s="12"/>
      <c r="EP763" s="12"/>
      <c r="EQ763" s="12"/>
      <c r="ER763" s="12"/>
      <c r="ES763" s="12"/>
      <c r="ET763" s="12"/>
      <c r="EU763" s="12"/>
      <c r="EV763" s="12"/>
      <c r="EW763" s="12"/>
      <c r="EX763" s="12"/>
      <c r="EY763" s="12"/>
      <c r="EZ763" s="12"/>
      <c r="FA763" s="12"/>
      <c r="FB763" s="12"/>
      <c r="FC763" s="12"/>
      <c r="FD763" s="12"/>
      <c r="FE763" s="12"/>
      <c r="FF763" s="12"/>
      <c r="FG763" s="12"/>
      <c r="FH763" s="12"/>
      <c r="FI763" s="12"/>
      <c r="FJ763" s="12"/>
      <c r="FK763" s="12"/>
      <c r="FL763" s="12"/>
      <c r="FM763" s="12"/>
      <c r="FN763" s="12"/>
      <c r="FO763" s="12"/>
      <c r="FP763" s="12"/>
      <c r="FQ763" s="12"/>
      <c r="FR763" s="12"/>
    </row>
    <row r="764" spans="19:174" x14ac:dyDescent="0.3">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12"/>
      <c r="CC764" s="12"/>
      <c r="CD764" s="12"/>
      <c r="CE764" s="12"/>
      <c r="CF764" s="12"/>
      <c r="CG764" s="12"/>
      <c r="CH764" s="12"/>
      <c r="CI764" s="12"/>
      <c r="CJ764" s="12"/>
      <c r="CK764" s="12"/>
      <c r="CL764" s="12"/>
      <c r="CM764" s="12"/>
      <c r="CN764" s="12"/>
      <c r="CO764" s="12"/>
      <c r="CP764" s="12"/>
      <c r="CQ764" s="12"/>
      <c r="CR764" s="12"/>
      <c r="CS764" s="12"/>
      <c r="CT764" s="12"/>
      <c r="CU764" s="12"/>
      <c r="CV764" s="12"/>
      <c r="CW764" s="12"/>
      <c r="CX764" s="12"/>
      <c r="CY764" s="12"/>
      <c r="CZ764" s="12"/>
      <c r="DA764" s="12"/>
      <c r="DB764" s="12"/>
      <c r="DC764" s="12"/>
      <c r="DD764" s="12"/>
      <c r="DE764" s="12"/>
      <c r="DF764" s="12"/>
      <c r="DG764" s="12"/>
      <c r="DH764" s="12"/>
      <c r="DI764" s="12"/>
      <c r="DJ764" s="12"/>
      <c r="DK764" s="12"/>
      <c r="DL764" s="12"/>
      <c r="DM764" s="12"/>
      <c r="DN764" s="12"/>
      <c r="DO764" s="12"/>
      <c r="DP764" s="12"/>
      <c r="DQ764" s="12"/>
      <c r="DR764" s="12"/>
      <c r="DS764" s="12"/>
      <c r="DT764" s="12"/>
      <c r="DU764" s="12"/>
      <c r="DV764" s="12"/>
      <c r="DW764" s="12"/>
      <c r="DX764" s="12"/>
      <c r="DY764" s="12"/>
      <c r="DZ764" s="12"/>
      <c r="EA764" s="12"/>
      <c r="EB764" s="12"/>
      <c r="EC764" s="12"/>
      <c r="ED764" s="12"/>
      <c r="EE764" s="12"/>
      <c r="EF764" s="12"/>
      <c r="EG764" s="12"/>
      <c r="EH764" s="12"/>
      <c r="EI764" s="12"/>
      <c r="EJ764" s="12"/>
      <c r="EK764" s="12"/>
      <c r="EL764" s="12"/>
      <c r="EM764" s="12"/>
      <c r="EN764" s="12"/>
      <c r="EO764" s="12"/>
      <c r="EP764" s="12"/>
      <c r="EQ764" s="12"/>
      <c r="ER764" s="12"/>
      <c r="ES764" s="12"/>
      <c r="ET764" s="12"/>
      <c r="EU764" s="12"/>
      <c r="EV764" s="12"/>
      <c r="EW764" s="12"/>
      <c r="EX764" s="12"/>
      <c r="EY764" s="12"/>
      <c r="EZ764" s="12"/>
      <c r="FA764" s="12"/>
      <c r="FB764" s="12"/>
      <c r="FC764" s="12"/>
      <c r="FD764" s="12"/>
      <c r="FE764" s="12"/>
      <c r="FF764" s="12"/>
      <c r="FG764" s="12"/>
      <c r="FH764" s="12"/>
      <c r="FI764" s="12"/>
      <c r="FJ764" s="12"/>
      <c r="FK764" s="12"/>
      <c r="FL764" s="12"/>
      <c r="FM764" s="12"/>
      <c r="FN764" s="12"/>
      <c r="FO764" s="12"/>
      <c r="FP764" s="12"/>
      <c r="FQ764" s="12"/>
      <c r="FR764" s="12"/>
    </row>
    <row r="765" spans="19:174" x14ac:dyDescent="0.3">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12"/>
      <c r="CC765" s="12"/>
      <c r="CD765" s="12"/>
      <c r="CE765" s="12"/>
      <c r="CF765" s="12"/>
      <c r="CG765" s="12"/>
      <c r="CH765" s="12"/>
      <c r="CI765" s="12"/>
      <c r="CJ765" s="12"/>
      <c r="CK765" s="12"/>
      <c r="CL765" s="12"/>
      <c r="CM765" s="12"/>
      <c r="CN765" s="12"/>
      <c r="CO765" s="12"/>
      <c r="CP765" s="12"/>
      <c r="CQ765" s="12"/>
      <c r="CR765" s="12"/>
      <c r="CS765" s="12"/>
      <c r="CT765" s="12"/>
      <c r="CU765" s="12"/>
      <c r="CV765" s="12"/>
      <c r="CW765" s="12"/>
      <c r="CX765" s="12"/>
      <c r="CY765" s="12"/>
      <c r="CZ765" s="12"/>
      <c r="DA765" s="12"/>
      <c r="DB765" s="12"/>
      <c r="DC765" s="12"/>
      <c r="DD765" s="12"/>
      <c r="DE765" s="12"/>
      <c r="DF765" s="12"/>
      <c r="DG765" s="12"/>
      <c r="DH765" s="12"/>
      <c r="DI765" s="12"/>
      <c r="DJ765" s="12"/>
      <c r="DK765" s="12"/>
      <c r="DL765" s="12"/>
      <c r="DM765" s="12"/>
      <c r="DN765" s="12"/>
      <c r="DO765" s="12"/>
      <c r="DP765" s="12"/>
      <c r="DQ765" s="12"/>
      <c r="DR765" s="12"/>
      <c r="DS765" s="12"/>
      <c r="DT765" s="12"/>
      <c r="DU765" s="12"/>
      <c r="DV765" s="12"/>
      <c r="DW765" s="12"/>
      <c r="DX765" s="12"/>
      <c r="DY765" s="12"/>
      <c r="DZ765" s="12"/>
      <c r="EA765" s="12"/>
      <c r="EB765" s="12"/>
      <c r="EC765" s="12"/>
      <c r="ED765" s="12"/>
      <c r="EE765" s="12"/>
      <c r="EF765" s="12"/>
      <c r="EG765" s="12"/>
      <c r="EH765" s="12"/>
      <c r="EI765" s="12"/>
      <c r="EJ765" s="12"/>
      <c r="EK765" s="12"/>
      <c r="EL765" s="12"/>
      <c r="EM765" s="12"/>
      <c r="EN765" s="12"/>
      <c r="EO765" s="12"/>
      <c r="EP765" s="12"/>
      <c r="EQ765" s="12"/>
      <c r="ER765" s="12"/>
      <c r="ES765" s="12"/>
      <c r="ET765" s="12"/>
      <c r="EU765" s="12"/>
      <c r="EV765" s="12"/>
      <c r="EW765" s="12"/>
      <c r="EX765" s="12"/>
      <c r="EY765" s="12"/>
      <c r="EZ765" s="12"/>
      <c r="FA765" s="12"/>
      <c r="FB765" s="12"/>
      <c r="FC765" s="12"/>
      <c r="FD765" s="12"/>
      <c r="FE765" s="12"/>
      <c r="FF765" s="12"/>
      <c r="FG765" s="12"/>
      <c r="FH765" s="12"/>
      <c r="FI765" s="12"/>
      <c r="FJ765" s="12"/>
      <c r="FK765" s="12"/>
      <c r="FL765" s="12"/>
      <c r="FM765" s="12"/>
      <c r="FN765" s="12"/>
      <c r="FO765" s="12"/>
      <c r="FP765" s="12"/>
      <c r="FQ765" s="12"/>
      <c r="FR765" s="12"/>
    </row>
    <row r="766" spans="19:174" x14ac:dyDescent="0.3">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row>
    <row r="767" spans="19:174" x14ac:dyDescent="0.3">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c r="DA767" s="12"/>
      <c r="DB767" s="12"/>
      <c r="DC767" s="12"/>
      <c r="DD767" s="12"/>
      <c r="DE767" s="12"/>
      <c r="DF767" s="12"/>
      <c r="DG767" s="12"/>
      <c r="DH767" s="12"/>
      <c r="DI767" s="12"/>
      <c r="DJ767" s="12"/>
      <c r="DK767" s="12"/>
      <c r="DL767" s="12"/>
      <c r="DM767" s="12"/>
      <c r="DN767" s="12"/>
      <c r="DO767" s="12"/>
      <c r="DP767" s="12"/>
      <c r="DQ767" s="12"/>
      <c r="DR767" s="12"/>
      <c r="DS767" s="12"/>
      <c r="DT767" s="12"/>
      <c r="DU767" s="12"/>
      <c r="DV767" s="12"/>
      <c r="DW767" s="12"/>
      <c r="DX767" s="12"/>
      <c r="DY767" s="12"/>
      <c r="DZ767" s="12"/>
      <c r="EA767" s="12"/>
      <c r="EB767" s="12"/>
      <c r="EC767" s="12"/>
      <c r="ED767" s="12"/>
      <c r="EE767" s="12"/>
      <c r="EF767" s="12"/>
      <c r="EG767" s="12"/>
      <c r="EH767" s="12"/>
      <c r="EI767" s="12"/>
      <c r="EJ767" s="12"/>
      <c r="EK767" s="12"/>
      <c r="EL767" s="12"/>
      <c r="EM767" s="12"/>
      <c r="EN767" s="12"/>
      <c r="EO767" s="12"/>
      <c r="EP767" s="12"/>
      <c r="EQ767" s="12"/>
      <c r="ER767" s="12"/>
      <c r="ES767" s="12"/>
      <c r="ET767" s="12"/>
      <c r="EU767" s="12"/>
      <c r="EV767" s="12"/>
      <c r="EW767" s="12"/>
      <c r="EX767" s="12"/>
      <c r="EY767" s="12"/>
      <c r="EZ767" s="12"/>
      <c r="FA767" s="12"/>
      <c r="FB767" s="12"/>
      <c r="FC767" s="12"/>
      <c r="FD767" s="12"/>
      <c r="FE767" s="12"/>
      <c r="FF767" s="12"/>
      <c r="FG767" s="12"/>
      <c r="FH767" s="12"/>
      <c r="FI767" s="12"/>
      <c r="FJ767" s="12"/>
      <c r="FK767" s="12"/>
      <c r="FL767" s="12"/>
      <c r="FM767" s="12"/>
      <c r="FN767" s="12"/>
      <c r="FO767" s="12"/>
      <c r="FP767" s="12"/>
      <c r="FQ767" s="12"/>
      <c r="FR767" s="12"/>
    </row>
    <row r="768" spans="19:174" x14ac:dyDescent="0.3">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c r="FL768" s="12"/>
      <c r="FM768" s="12"/>
      <c r="FN768" s="12"/>
      <c r="FO768" s="12"/>
      <c r="FP768" s="12"/>
      <c r="FQ768" s="12"/>
      <c r="FR768" s="12"/>
    </row>
    <row r="769" spans="19:174" x14ac:dyDescent="0.3">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c r="DN769" s="12"/>
      <c r="DO769" s="12"/>
      <c r="DP769" s="12"/>
      <c r="DQ769" s="12"/>
      <c r="DR769" s="12"/>
      <c r="DS769" s="12"/>
      <c r="DT769" s="12"/>
      <c r="DU769" s="12"/>
      <c r="DV769" s="12"/>
      <c r="DW769" s="12"/>
      <c r="DX769" s="12"/>
      <c r="DY769" s="12"/>
      <c r="DZ769" s="12"/>
      <c r="EA769" s="12"/>
      <c r="EB769" s="12"/>
      <c r="EC769" s="12"/>
      <c r="ED769" s="12"/>
      <c r="EE769" s="12"/>
      <c r="EF769" s="12"/>
      <c r="EG769" s="12"/>
      <c r="EH769" s="12"/>
      <c r="EI769" s="12"/>
      <c r="EJ769" s="12"/>
      <c r="EK769" s="12"/>
      <c r="EL769" s="12"/>
      <c r="EM769" s="12"/>
      <c r="EN769" s="12"/>
      <c r="EO769" s="12"/>
      <c r="EP769" s="12"/>
      <c r="EQ769" s="12"/>
      <c r="ER769" s="12"/>
      <c r="ES769" s="12"/>
      <c r="ET769" s="12"/>
      <c r="EU769" s="12"/>
      <c r="EV769" s="12"/>
      <c r="EW769" s="12"/>
      <c r="EX769" s="12"/>
      <c r="EY769" s="12"/>
      <c r="EZ769" s="12"/>
      <c r="FA769" s="12"/>
      <c r="FB769" s="12"/>
      <c r="FC769" s="12"/>
      <c r="FD769" s="12"/>
      <c r="FE769" s="12"/>
      <c r="FF769" s="12"/>
      <c r="FG769" s="12"/>
      <c r="FH769" s="12"/>
      <c r="FI769" s="12"/>
      <c r="FJ769" s="12"/>
      <c r="FK769" s="12"/>
      <c r="FL769" s="12"/>
      <c r="FM769" s="12"/>
      <c r="FN769" s="12"/>
      <c r="FO769" s="12"/>
      <c r="FP769" s="12"/>
      <c r="FQ769" s="12"/>
      <c r="FR769" s="12"/>
    </row>
    <row r="770" spans="19:174" x14ac:dyDescent="0.3">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12"/>
      <c r="CZ770" s="12"/>
      <c r="DA770" s="12"/>
      <c r="DB770" s="12"/>
      <c r="DC770" s="12"/>
      <c r="DD770" s="12"/>
      <c r="DE770" s="12"/>
      <c r="DF770" s="12"/>
      <c r="DG770" s="12"/>
      <c r="DH770" s="12"/>
      <c r="DI770" s="12"/>
      <c r="DJ770" s="12"/>
      <c r="DK770" s="12"/>
      <c r="DL770" s="12"/>
      <c r="DM770" s="12"/>
      <c r="DN770" s="12"/>
      <c r="DO770" s="12"/>
      <c r="DP770" s="12"/>
      <c r="DQ770" s="12"/>
      <c r="DR770" s="12"/>
      <c r="DS770" s="12"/>
      <c r="DT770" s="12"/>
      <c r="DU770" s="12"/>
      <c r="DV770" s="12"/>
      <c r="DW770" s="12"/>
      <c r="DX770" s="12"/>
      <c r="DY770" s="12"/>
      <c r="DZ770" s="12"/>
      <c r="EA770" s="12"/>
      <c r="EB770" s="12"/>
      <c r="EC770" s="12"/>
      <c r="ED770" s="12"/>
      <c r="EE770" s="12"/>
      <c r="EF770" s="12"/>
      <c r="EG770" s="12"/>
      <c r="EH770" s="12"/>
      <c r="EI770" s="12"/>
      <c r="EJ770" s="12"/>
      <c r="EK770" s="12"/>
      <c r="EL770" s="12"/>
      <c r="EM770" s="12"/>
      <c r="EN770" s="12"/>
      <c r="EO770" s="12"/>
      <c r="EP770" s="12"/>
      <c r="EQ770" s="12"/>
      <c r="ER770" s="12"/>
      <c r="ES770" s="12"/>
      <c r="ET770" s="12"/>
      <c r="EU770" s="12"/>
      <c r="EV770" s="12"/>
      <c r="EW770" s="12"/>
      <c r="EX770" s="12"/>
      <c r="EY770" s="12"/>
      <c r="EZ770" s="12"/>
      <c r="FA770" s="12"/>
      <c r="FB770" s="12"/>
      <c r="FC770" s="12"/>
      <c r="FD770" s="12"/>
      <c r="FE770" s="12"/>
      <c r="FF770" s="12"/>
      <c r="FG770" s="12"/>
      <c r="FH770" s="12"/>
      <c r="FI770" s="12"/>
      <c r="FJ770" s="12"/>
      <c r="FK770" s="12"/>
      <c r="FL770" s="12"/>
      <c r="FM770" s="12"/>
      <c r="FN770" s="12"/>
      <c r="FO770" s="12"/>
      <c r="FP770" s="12"/>
      <c r="FQ770" s="12"/>
      <c r="FR770" s="12"/>
    </row>
    <row r="771" spans="19:174" x14ac:dyDescent="0.3">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c r="FL771" s="12"/>
      <c r="FM771" s="12"/>
      <c r="FN771" s="12"/>
      <c r="FO771" s="12"/>
      <c r="FP771" s="12"/>
      <c r="FQ771" s="12"/>
      <c r="FR771" s="12"/>
    </row>
    <row r="772" spans="19:174" x14ac:dyDescent="0.3">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12"/>
      <c r="CZ772" s="12"/>
      <c r="DA772" s="12"/>
      <c r="DB772" s="12"/>
      <c r="DC772" s="12"/>
      <c r="DD772" s="12"/>
      <c r="DE772" s="12"/>
      <c r="DF772" s="12"/>
      <c r="DG772" s="12"/>
      <c r="DH772" s="12"/>
      <c r="DI772" s="12"/>
      <c r="DJ772" s="12"/>
      <c r="DK772" s="12"/>
      <c r="DL772" s="12"/>
      <c r="DM772" s="12"/>
      <c r="DN772" s="12"/>
      <c r="DO772" s="12"/>
      <c r="DP772" s="12"/>
      <c r="DQ772" s="12"/>
      <c r="DR772" s="12"/>
      <c r="DS772" s="12"/>
      <c r="DT772" s="12"/>
      <c r="DU772" s="12"/>
      <c r="DV772" s="12"/>
      <c r="DW772" s="12"/>
      <c r="DX772" s="12"/>
      <c r="DY772" s="12"/>
      <c r="DZ772" s="12"/>
      <c r="EA772" s="12"/>
      <c r="EB772" s="12"/>
      <c r="EC772" s="12"/>
      <c r="ED772" s="12"/>
      <c r="EE772" s="12"/>
      <c r="EF772" s="12"/>
      <c r="EG772" s="12"/>
      <c r="EH772" s="12"/>
      <c r="EI772" s="12"/>
      <c r="EJ772" s="12"/>
      <c r="EK772" s="12"/>
      <c r="EL772" s="12"/>
      <c r="EM772" s="12"/>
      <c r="EN772" s="12"/>
      <c r="EO772" s="12"/>
      <c r="EP772" s="12"/>
      <c r="EQ772" s="12"/>
      <c r="ER772" s="12"/>
      <c r="ES772" s="12"/>
      <c r="ET772" s="12"/>
      <c r="EU772" s="12"/>
      <c r="EV772" s="12"/>
      <c r="EW772" s="12"/>
      <c r="EX772" s="12"/>
      <c r="EY772" s="12"/>
      <c r="EZ772" s="12"/>
      <c r="FA772" s="12"/>
      <c r="FB772" s="12"/>
      <c r="FC772" s="12"/>
      <c r="FD772" s="12"/>
      <c r="FE772" s="12"/>
      <c r="FF772" s="12"/>
      <c r="FG772" s="12"/>
      <c r="FH772" s="12"/>
      <c r="FI772" s="12"/>
      <c r="FJ772" s="12"/>
      <c r="FK772" s="12"/>
      <c r="FL772" s="12"/>
      <c r="FM772" s="12"/>
      <c r="FN772" s="12"/>
      <c r="FO772" s="12"/>
      <c r="FP772" s="12"/>
      <c r="FQ772" s="12"/>
      <c r="FR772" s="12"/>
    </row>
    <row r="773" spans="19:174" x14ac:dyDescent="0.3">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c r="DA773" s="12"/>
      <c r="DB773" s="12"/>
      <c r="DC773" s="12"/>
      <c r="DD773" s="12"/>
      <c r="DE773" s="12"/>
      <c r="DF773" s="12"/>
      <c r="DG773" s="12"/>
      <c r="DH773" s="12"/>
      <c r="DI773" s="12"/>
      <c r="DJ773" s="12"/>
      <c r="DK773" s="12"/>
      <c r="DL773" s="12"/>
      <c r="DM773" s="12"/>
      <c r="DN773" s="12"/>
      <c r="DO773" s="12"/>
      <c r="DP773" s="12"/>
      <c r="DQ773" s="12"/>
      <c r="DR773" s="12"/>
      <c r="DS773" s="12"/>
      <c r="DT773" s="12"/>
      <c r="DU773" s="12"/>
      <c r="DV773" s="12"/>
      <c r="DW773" s="12"/>
      <c r="DX773" s="12"/>
      <c r="DY773" s="12"/>
      <c r="DZ773" s="12"/>
      <c r="EA773" s="12"/>
      <c r="EB773" s="12"/>
      <c r="EC773" s="12"/>
      <c r="ED773" s="12"/>
      <c r="EE773" s="12"/>
      <c r="EF773" s="12"/>
      <c r="EG773" s="12"/>
      <c r="EH773" s="12"/>
      <c r="EI773" s="12"/>
      <c r="EJ773" s="12"/>
      <c r="EK773" s="12"/>
      <c r="EL773" s="12"/>
      <c r="EM773" s="12"/>
      <c r="EN773" s="12"/>
      <c r="EO773" s="12"/>
      <c r="EP773" s="12"/>
      <c r="EQ773" s="12"/>
      <c r="ER773" s="12"/>
      <c r="ES773" s="12"/>
      <c r="ET773" s="12"/>
      <c r="EU773" s="12"/>
      <c r="EV773" s="12"/>
      <c r="EW773" s="12"/>
      <c r="EX773" s="12"/>
      <c r="EY773" s="12"/>
      <c r="EZ773" s="12"/>
      <c r="FA773" s="12"/>
      <c r="FB773" s="12"/>
      <c r="FC773" s="12"/>
      <c r="FD773" s="12"/>
      <c r="FE773" s="12"/>
      <c r="FF773" s="12"/>
      <c r="FG773" s="12"/>
      <c r="FH773" s="12"/>
      <c r="FI773" s="12"/>
      <c r="FJ773" s="12"/>
      <c r="FK773" s="12"/>
      <c r="FL773" s="12"/>
      <c r="FM773" s="12"/>
      <c r="FN773" s="12"/>
      <c r="FO773" s="12"/>
      <c r="FP773" s="12"/>
      <c r="FQ773" s="12"/>
      <c r="FR773" s="12"/>
    </row>
    <row r="774" spans="19:174" x14ac:dyDescent="0.3">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12"/>
      <c r="EP774" s="12"/>
      <c r="EQ774" s="12"/>
      <c r="ER774" s="12"/>
      <c r="ES774" s="12"/>
      <c r="ET774" s="12"/>
      <c r="EU774" s="12"/>
      <c r="EV774" s="12"/>
      <c r="EW774" s="12"/>
      <c r="EX774" s="12"/>
      <c r="EY774" s="12"/>
      <c r="EZ774" s="12"/>
      <c r="FA774" s="12"/>
      <c r="FB774" s="12"/>
      <c r="FC774" s="12"/>
      <c r="FD774" s="12"/>
      <c r="FE774" s="12"/>
      <c r="FF774" s="12"/>
      <c r="FG774" s="12"/>
      <c r="FH774" s="12"/>
      <c r="FI774" s="12"/>
      <c r="FJ774" s="12"/>
      <c r="FK774" s="12"/>
      <c r="FL774" s="12"/>
      <c r="FM774" s="12"/>
      <c r="FN774" s="12"/>
      <c r="FO774" s="12"/>
      <c r="FP774" s="12"/>
      <c r="FQ774" s="12"/>
      <c r="FR774" s="12"/>
    </row>
    <row r="775" spans="19:174" x14ac:dyDescent="0.3">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c r="DA775" s="12"/>
      <c r="DB775" s="12"/>
      <c r="DC775" s="12"/>
      <c r="DD775" s="12"/>
      <c r="DE775" s="12"/>
      <c r="DF775" s="12"/>
      <c r="DG775" s="12"/>
      <c r="DH775" s="12"/>
      <c r="DI775" s="12"/>
      <c r="DJ775" s="12"/>
      <c r="DK775" s="12"/>
      <c r="DL775" s="12"/>
      <c r="DM775" s="12"/>
      <c r="DN775" s="12"/>
      <c r="DO775" s="12"/>
      <c r="DP775" s="12"/>
      <c r="DQ775" s="12"/>
      <c r="DR775" s="12"/>
      <c r="DS775" s="12"/>
      <c r="DT775" s="12"/>
      <c r="DU775" s="12"/>
      <c r="DV775" s="12"/>
      <c r="DW775" s="12"/>
      <c r="DX775" s="12"/>
      <c r="DY775" s="12"/>
      <c r="DZ775" s="12"/>
      <c r="EA775" s="12"/>
      <c r="EB775" s="12"/>
      <c r="EC775" s="12"/>
      <c r="ED775" s="12"/>
      <c r="EE775" s="12"/>
      <c r="EF775" s="12"/>
      <c r="EG775" s="12"/>
      <c r="EH775" s="12"/>
      <c r="EI775" s="12"/>
      <c r="EJ775" s="12"/>
      <c r="EK775" s="12"/>
      <c r="EL775" s="12"/>
      <c r="EM775" s="12"/>
      <c r="EN775" s="12"/>
      <c r="EO775" s="12"/>
      <c r="EP775" s="12"/>
      <c r="EQ775" s="12"/>
      <c r="ER775" s="12"/>
      <c r="ES775" s="12"/>
      <c r="ET775" s="12"/>
      <c r="EU775" s="12"/>
      <c r="EV775" s="12"/>
      <c r="EW775" s="12"/>
      <c r="EX775" s="12"/>
      <c r="EY775" s="12"/>
      <c r="EZ775" s="12"/>
      <c r="FA775" s="12"/>
      <c r="FB775" s="12"/>
      <c r="FC775" s="12"/>
      <c r="FD775" s="12"/>
      <c r="FE775" s="12"/>
      <c r="FF775" s="12"/>
      <c r="FG775" s="12"/>
      <c r="FH775" s="12"/>
      <c r="FI775" s="12"/>
      <c r="FJ775" s="12"/>
      <c r="FK775" s="12"/>
      <c r="FL775" s="12"/>
      <c r="FM775" s="12"/>
      <c r="FN775" s="12"/>
      <c r="FO775" s="12"/>
      <c r="FP775" s="12"/>
      <c r="FQ775" s="12"/>
      <c r="FR775" s="12"/>
    </row>
    <row r="776" spans="19:174" x14ac:dyDescent="0.3">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2"/>
      <c r="DI776" s="12"/>
      <c r="DJ776" s="12"/>
      <c r="DK776" s="12"/>
      <c r="DL776" s="12"/>
      <c r="DM776" s="12"/>
      <c r="DN776" s="12"/>
      <c r="DO776" s="12"/>
      <c r="DP776" s="12"/>
      <c r="DQ776" s="12"/>
      <c r="DR776" s="12"/>
      <c r="DS776" s="12"/>
      <c r="DT776" s="12"/>
      <c r="DU776" s="12"/>
      <c r="DV776" s="12"/>
      <c r="DW776" s="12"/>
      <c r="DX776" s="12"/>
      <c r="DY776" s="12"/>
      <c r="DZ776" s="12"/>
      <c r="EA776" s="12"/>
      <c r="EB776" s="12"/>
      <c r="EC776" s="12"/>
      <c r="ED776" s="12"/>
      <c r="EE776" s="12"/>
      <c r="EF776" s="12"/>
      <c r="EG776" s="12"/>
      <c r="EH776" s="12"/>
      <c r="EI776" s="12"/>
      <c r="EJ776" s="12"/>
      <c r="EK776" s="12"/>
      <c r="EL776" s="12"/>
      <c r="EM776" s="12"/>
      <c r="EN776" s="12"/>
      <c r="EO776" s="12"/>
      <c r="EP776" s="12"/>
      <c r="EQ776" s="12"/>
      <c r="ER776" s="12"/>
      <c r="ES776" s="12"/>
      <c r="ET776" s="12"/>
      <c r="EU776" s="12"/>
      <c r="EV776" s="12"/>
      <c r="EW776" s="12"/>
      <c r="EX776" s="12"/>
      <c r="EY776" s="12"/>
      <c r="EZ776" s="12"/>
      <c r="FA776" s="12"/>
      <c r="FB776" s="12"/>
      <c r="FC776" s="12"/>
      <c r="FD776" s="12"/>
      <c r="FE776" s="12"/>
      <c r="FF776" s="12"/>
      <c r="FG776" s="12"/>
      <c r="FH776" s="12"/>
      <c r="FI776" s="12"/>
      <c r="FJ776" s="12"/>
      <c r="FK776" s="12"/>
      <c r="FL776" s="12"/>
      <c r="FM776" s="12"/>
      <c r="FN776" s="12"/>
      <c r="FO776" s="12"/>
      <c r="FP776" s="12"/>
      <c r="FQ776" s="12"/>
      <c r="FR776" s="12"/>
    </row>
    <row r="777" spans="19:174" x14ac:dyDescent="0.3">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c r="DA777" s="12"/>
      <c r="DB777" s="12"/>
      <c r="DC777" s="12"/>
      <c r="DD777" s="12"/>
      <c r="DE777" s="12"/>
      <c r="DF777" s="12"/>
      <c r="DG777" s="12"/>
      <c r="DH777" s="12"/>
      <c r="DI777" s="12"/>
      <c r="DJ777" s="12"/>
      <c r="DK777" s="12"/>
      <c r="DL777" s="12"/>
      <c r="DM777" s="12"/>
      <c r="DN777" s="12"/>
      <c r="DO777" s="12"/>
      <c r="DP777" s="12"/>
      <c r="DQ777" s="12"/>
      <c r="DR777" s="12"/>
      <c r="DS777" s="12"/>
      <c r="DT777" s="12"/>
      <c r="DU777" s="12"/>
      <c r="DV777" s="12"/>
      <c r="DW777" s="12"/>
      <c r="DX777" s="12"/>
      <c r="DY777" s="12"/>
      <c r="DZ777" s="12"/>
      <c r="EA777" s="12"/>
      <c r="EB777" s="12"/>
      <c r="EC777" s="12"/>
      <c r="ED777" s="12"/>
      <c r="EE777" s="12"/>
      <c r="EF777" s="12"/>
      <c r="EG777" s="12"/>
      <c r="EH777" s="12"/>
      <c r="EI777" s="12"/>
      <c r="EJ777" s="12"/>
      <c r="EK777" s="12"/>
      <c r="EL777" s="12"/>
      <c r="EM777" s="12"/>
      <c r="EN777" s="12"/>
      <c r="EO777" s="12"/>
      <c r="EP777" s="12"/>
      <c r="EQ777" s="12"/>
      <c r="ER777" s="12"/>
      <c r="ES777" s="12"/>
      <c r="ET777" s="12"/>
      <c r="EU777" s="12"/>
      <c r="EV777" s="12"/>
      <c r="EW777" s="12"/>
      <c r="EX777" s="12"/>
      <c r="EY777" s="12"/>
      <c r="EZ777" s="12"/>
      <c r="FA777" s="12"/>
      <c r="FB777" s="12"/>
      <c r="FC777" s="12"/>
      <c r="FD777" s="12"/>
      <c r="FE777" s="12"/>
      <c r="FF777" s="12"/>
      <c r="FG777" s="12"/>
      <c r="FH777" s="12"/>
      <c r="FI777" s="12"/>
      <c r="FJ777" s="12"/>
      <c r="FK777" s="12"/>
      <c r="FL777" s="12"/>
      <c r="FM777" s="12"/>
      <c r="FN777" s="12"/>
      <c r="FO777" s="12"/>
      <c r="FP777" s="12"/>
      <c r="FQ777" s="12"/>
      <c r="FR777" s="12"/>
    </row>
    <row r="778" spans="19:174" x14ac:dyDescent="0.3">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c r="FL778" s="12"/>
      <c r="FM778" s="12"/>
      <c r="FN778" s="12"/>
      <c r="FO778" s="12"/>
      <c r="FP778" s="12"/>
      <c r="FQ778" s="12"/>
      <c r="FR778" s="12"/>
    </row>
    <row r="779" spans="19:174" x14ac:dyDescent="0.3">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12"/>
      <c r="EP779" s="12"/>
      <c r="EQ779" s="12"/>
      <c r="ER779" s="12"/>
      <c r="ES779" s="12"/>
      <c r="ET779" s="12"/>
      <c r="EU779" s="12"/>
      <c r="EV779" s="12"/>
      <c r="EW779" s="12"/>
      <c r="EX779" s="12"/>
      <c r="EY779" s="12"/>
      <c r="EZ779" s="12"/>
      <c r="FA779" s="12"/>
      <c r="FB779" s="12"/>
      <c r="FC779" s="12"/>
      <c r="FD779" s="12"/>
      <c r="FE779" s="12"/>
      <c r="FF779" s="12"/>
      <c r="FG779" s="12"/>
      <c r="FH779" s="12"/>
      <c r="FI779" s="12"/>
      <c r="FJ779" s="12"/>
      <c r="FK779" s="12"/>
      <c r="FL779" s="12"/>
      <c r="FM779" s="12"/>
      <c r="FN779" s="12"/>
      <c r="FO779" s="12"/>
      <c r="FP779" s="12"/>
      <c r="FQ779" s="12"/>
      <c r="FR779" s="12"/>
    </row>
    <row r="780" spans="19:174" x14ac:dyDescent="0.3">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c r="EH780" s="12"/>
      <c r="EI780" s="12"/>
      <c r="EJ780" s="12"/>
      <c r="EK780" s="12"/>
      <c r="EL780" s="12"/>
      <c r="EM780" s="12"/>
      <c r="EN780" s="12"/>
      <c r="EO780" s="12"/>
      <c r="EP780" s="12"/>
      <c r="EQ780" s="12"/>
      <c r="ER780" s="12"/>
      <c r="ES780" s="12"/>
      <c r="ET780" s="12"/>
      <c r="EU780" s="12"/>
      <c r="EV780" s="12"/>
      <c r="EW780" s="12"/>
      <c r="EX780" s="12"/>
      <c r="EY780" s="12"/>
      <c r="EZ780" s="12"/>
      <c r="FA780" s="12"/>
      <c r="FB780" s="12"/>
      <c r="FC780" s="12"/>
      <c r="FD780" s="12"/>
      <c r="FE780" s="12"/>
      <c r="FF780" s="12"/>
      <c r="FG780" s="12"/>
      <c r="FH780" s="12"/>
      <c r="FI780" s="12"/>
      <c r="FJ780" s="12"/>
      <c r="FK780" s="12"/>
      <c r="FL780" s="12"/>
      <c r="FM780" s="12"/>
      <c r="FN780" s="12"/>
      <c r="FO780" s="12"/>
      <c r="FP780" s="12"/>
      <c r="FQ780" s="12"/>
      <c r="FR780" s="12"/>
    </row>
    <row r="781" spans="19:174" x14ac:dyDescent="0.3">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c r="FL781" s="12"/>
      <c r="FM781" s="12"/>
      <c r="FN781" s="12"/>
      <c r="FO781" s="12"/>
      <c r="FP781" s="12"/>
      <c r="FQ781" s="12"/>
      <c r="FR781" s="12"/>
    </row>
    <row r="782" spans="19:174" x14ac:dyDescent="0.3">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2"/>
      <c r="EV782" s="12"/>
      <c r="EW782" s="12"/>
      <c r="EX782" s="12"/>
      <c r="EY782" s="12"/>
      <c r="EZ782" s="12"/>
      <c r="FA782" s="12"/>
      <c r="FB782" s="12"/>
      <c r="FC782" s="12"/>
      <c r="FD782" s="12"/>
      <c r="FE782" s="12"/>
      <c r="FF782" s="12"/>
      <c r="FG782" s="12"/>
      <c r="FH782" s="12"/>
      <c r="FI782" s="12"/>
      <c r="FJ782" s="12"/>
      <c r="FK782" s="12"/>
      <c r="FL782" s="12"/>
      <c r="FM782" s="12"/>
      <c r="FN782" s="12"/>
      <c r="FO782" s="12"/>
      <c r="FP782" s="12"/>
      <c r="FQ782" s="12"/>
      <c r="FR782" s="12"/>
    </row>
    <row r="783" spans="19:174" x14ac:dyDescent="0.3">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EZ783" s="12"/>
      <c r="FA783" s="12"/>
      <c r="FB783" s="12"/>
      <c r="FC783" s="12"/>
      <c r="FD783" s="12"/>
      <c r="FE783" s="12"/>
      <c r="FF783" s="12"/>
      <c r="FG783" s="12"/>
      <c r="FH783" s="12"/>
      <c r="FI783" s="12"/>
      <c r="FJ783" s="12"/>
      <c r="FK783" s="12"/>
      <c r="FL783" s="12"/>
      <c r="FM783" s="12"/>
      <c r="FN783" s="12"/>
      <c r="FO783" s="12"/>
      <c r="FP783" s="12"/>
      <c r="FQ783" s="12"/>
      <c r="FR783" s="12"/>
    </row>
    <row r="784" spans="19:174" x14ac:dyDescent="0.3">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EZ784" s="12"/>
      <c r="FA784" s="12"/>
      <c r="FB784" s="12"/>
      <c r="FC784" s="12"/>
      <c r="FD784" s="12"/>
      <c r="FE784" s="12"/>
      <c r="FF784" s="12"/>
      <c r="FG784" s="12"/>
      <c r="FH784" s="12"/>
      <c r="FI784" s="12"/>
      <c r="FJ784" s="12"/>
      <c r="FK784" s="12"/>
      <c r="FL784" s="12"/>
      <c r="FM784" s="12"/>
      <c r="FN784" s="12"/>
      <c r="FO784" s="12"/>
      <c r="FP784" s="12"/>
      <c r="FQ784" s="12"/>
      <c r="FR784" s="12"/>
    </row>
    <row r="785" spans="19:174" x14ac:dyDescent="0.3">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c r="FL785" s="12"/>
      <c r="FM785" s="12"/>
      <c r="FN785" s="12"/>
      <c r="FO785" s="12"/>
      <c r="FP785" s="12"/>
      <c r="FQ785" s="12"/>
      <c r="FR785" s="12"/>
    </row>
    <row r="786" spans="19:174" x14ac:dyDescent="0.3">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c r="FL786" s="12"/>
      <c r="FM786" s="12"/>
      <c r="FN786" s="12"/>
      <c r="FO786" s="12"/>
      <c r="FP786" s="12"/>
      <c r="FQ786" s="12"/>
      <c r="FR786" s="12"/>
    </row>
    <row r="787" spans="19:174" x14ac:dyDescent="0.3">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c r="EH787" s="12"/>
      <c r="EI787" s="12"/>
      <c r="EJ787" s="12"/>
      <c r="EK787" s="12"/>
      <c r="EL787" s="12"/>
      <c r="EM787" s="12"/>
      <c r="EN787" s="12"/>
      <c r="EO787" s="12"/>
      <c r="EP787" s="12"/>
      <c r="EQ787" s="12"/>
      <c r="ER787" s="12"/>
      <c r="ES787" s="12"/>
      <c r="ET787" s="12"/>
      <c r="EU787" s="12"/>
      <c r="EV787" s="12"/>
      <c r="EW787" s="12"/>
      <c r="EX787" s="12"/>
      <c r="EY787" s="12"/>
      <c r="EZ787" s="12"/>
      <c r="FA787" s="12"/>
      <c r="FB787" s="12"/>
      <c r="FC787" s="12"/>
      <c r="FD787" s="12"/>
      <c r="FE787" s="12"/>
      <c r="FF787" s="12"/>
      <c r="FG787" s="12"/>
      <c r="FH787" s="12"/>
      <c r="FI787" s="12"/>
      <c r="FJ787" s="12"/>
      <c r="FK787" s="12"/>
      <c r="FL787" s="12"/>
      <c r="FM787" s="12"/>
      <c r="FN787" s="12"/>
      <c r="FO787" s="12"/>
      <c r="FP787" s="12"/>
      <c r="FQ787" s="12"/>
      <c r="FR787" s="12"/>
    </row>
    <row r="788" spans="19:174" x14ac:dyDescent="0.3">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12"/>
      <c r="EP788" s="12"/>
      <c r="EQ788" s="12"/>
      <c r="ER788" s="12"/>
      <c r="ES788" s="12"/>
      <c r="ET788" s="12"/>
      <c r="EU788" s="12"/>
      <c r="EV788" s="12"/>
      <c r="EW788" s="12"/>
      <c r="EX788" s="12"/>
      <c r="EY788" s="12"/>
      <c r="EZ788" s="12"/>
      <c r="FA788" s="12"/>
      <c r="FB788" s="12"/>
      <c r="FC788" s="12"/>
      <c r="FD788" s="12"/>
      <c r="FE788" s="12"/>
      <c r="FF788" s="12"/>
      <c r="FG788" s="12"/>
      <c r="FH788" s="12"/>
      <c r="FI788" s="12"/>
      <c r="FJ788" s="12"/>
      <c r="FK788" s="12"/>
      <c r="FL788" s="12"/>
      <c r="FM788" s="12"/>
      <c r="FN788" s="12"/>
      <c r="FO788" s="12"/>
      <c r="FP788" s="12"/>
      <c r="FQ788" s="12"/>
      <c r="FR788" s="12"/>
    </row>
    <row r="789" spans="19:174" x14ac:dyDescent="0.3">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12"/>
      <c r="EP789" s="12"/>
      <c r="EQ789" s="12"/>
      <c r="ER789" s="12"/>
      <c r="ES789" s="12"/>
      <c r="ET789" s="12"/>
      <c r="EU789" s="12"/>
      <c r="EV789" s="12"/>
      <c r="EW789" s="12"/>
      <c r="EX789" s="12"/>
      <c r="EY789" s="12"/>
      <c r="EZ789" s="12"/>
      <c r="FA789" s="12"/>
      <c r="FB789" s="12"/>
      <c r="FC789" s="12"/>
      <c r="FD789" s="12"/>
      <c r="FE789" s="12"/>
      <c r="FF789" s="12"/>
      <c r="FG789" s="12"/>
      <c r="FH789" s="12"/>
      <c r="FI789" s="12"/>
      <c r="FJ789" s="12"/>
      <c r="FK789" s="12"/>
      <c r="FL789" s="12"/>
      <c r="FM789" s="12"/>
      <c r="FN789" s="12"/>
      <c r="FO789" s="12"/>
      <c r="FP789" s="12"/>
      <c r="FQ789" s="12"/>
      <c r="FR789" s="12"/>
    </row>
    <row r="790" spans="19:174" x14ac:dyDescent="0.3">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EZ790" s="12"/>
      <c r="FA790" s="12"/>
      <c r="FB790" s="12"/>
      <c r="FC790" s="12"/>
      <c r="FD790" s="12"/>
      <c r="FE790" s="12"/>
      <c r="FF790" s="12"/>
      <c r="FG790" s="12"/>
      <c r="FH790" s="12"/>
      <c r="FI790" s="12"/>
      <c r="FJ790" s="12"/>
      <c r="FK790" s="12"/>
      <c r="FL790" s="12"/>
      <c r="FM790" s="12"/>
      <c r="FN790" s="12"/>
      <c r="FO790" s="12"/>
      <c r="FP790" s="12"/>
      <c r="FQ790" s="12"/>
      <c r="FR790" s="12"/>
    </row>
    <row r="791" spans="19:174" x14ac:dyDescent="0.3">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EZ791" s="12"/>
      <c r="FA791" s="12"/>
      <c r="FB791" s="12"/>
      <c r="FC791" s="12"/>
      <c r="FD791" s="12"/>
      <c r="FE791" s="12"/>
      <c r="FF791" s="12"/>
      <c r="FG791" s="12"/>
      <c r="FH791" s="12"/>
      <c r="FI791" s="12"/>
      <c r="FJ791" s="12"/>
      <c r="FK791" s="12"/>
      <c r="FL791" s="12"/>
      <c r="FM791" s="12"/>
      <c r="FN791" s="12"/>
      <c r="FO791" s="12"/>
      <c r="FP791" s="12"/>
      <c r="FQ791" s="12"/>
      <c r="FR791" s="12"/>
    </row>
    <row r="792" spans="19:174" x14ac:dyDescent="0.3">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12"/>
      <c r="EP792" s="12"/>
      <c r="EQ792" s="12"/>
      <c r="ER792" s="12"/>
      <c r="ES792" s="12"/>
      <c r="ET792" s="12"/>
      <c r="EU792" s="12"/>
      <c r="EV792" s="12"/>
      <c r="EW792" s="12"/>
      <c r="EX792" s="12"/>
      <c r="EY792" s="12"/>
      <c r="EZ792" s="12"/>
      <c r="FA792" s="12"/>
      <c r="FB792" s="12"/>
      <c r="FC792" s="12"/>
      <c r="FD792" s="12"/>
      <c r="FE792" s="12"/>
      <c r="FF792" s="12"/>
      <c r="FG792" s="12"/>
      <c r="FH792" s="12"/>
      <c r="FI792" s="12"/>
      <c r="FJ792" s="12"/>
      <c r="FK792" s="12"/>
      <c r="FL792" s="12"/>
      <c r="FM792" s="12"/>
      <c r="FN792" s="12"/>
      <c r="FO792" s="12"/>
      <c r="FP792" s="12"/>
      <c r="FQ792" s="12"/>
      <c r="FR792" s="12"/>
    </row>
    <row r="793" spans="19:174" x14ac:dyDescent="0.3">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EZ793" s="12"/>
      <c r="FA793" s="12"/>
      <c r="FB793" s="12"/>
      <c r="FC793" s="12"/>
      <c r="FD793" s="12"/>
      <c r="FE793" s="12"/>
      <c r="FF793" s="12"/>
      <c r="FG793" s="12"/>
      <c r="FH793" s="12"/>
      <c r="FI793" s="12"/>
      <c r="FJ793" s="12"/>
      <c r="FK793" s="12"/>
      <c r="FL793" s="12"/>
      <c r="FM793" s="12"/>
      <c r="FN793" s="12"/>
      <c r="FO793" s="12"/>
      <c r="FP793" s="12"/>
      <c r="FQ793" s="12"/>
      <c r="FR793" s="12"/>
    </row>
    <row r="794" spans="19:174" x14ac:dyDescent="0.3">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EZ794" s="12"/>
      <c r="FA794" s="12"/>
      <c r="FB794" s="12"/>
      <c r="FC794" s="12"/>
      <c r="FD794" s="12"/>
      <c r="FE794" s="12"/>
      <c r="FF794" s="12"/>
      <c r="FG794" s="12"/>
      <c r="FH794" s="12"/>
      <c r="FI794" s="12"/>
      <c r="FJ794" s="12"/>
      <c r="FK794" s="12"/>
      <c r="FL794" s="12"/>
      <c r="FM794" s="12"/>
      <c r="FN794" s="12"/>
      <c r="FO794" s="12"/>
      <c r="FP794" s="12"/>
      <c r="FQ794" s="12"/>
      <c r="FR794" s="12"/>
    </row>
    <row r="795" spans="19:174" x14ac:dyDescent="0.3">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12"/>
      <c r="EP795" s="12"/>
      <c r="EQ795" s="12"/>
      <c r="ER795" s="12"/>
      <c r="ES795" s="12"/>
      <c r="ET795" s="12"/>
      <c r="EU795" s="12"/>
      <c r="EV795" s="12"/>
      <c r="EW795" s="12"/>
      <c r="EX795" s="12"/>
      <c r="EY795" s="12"/>
      <c r="EZ795" s="12"/>
      <c r="FA795" s="12"/>
      <c r="FB795" s="12"/>
      <c r="FC795" s="12"/>
      <c r="FD795" s="12"/>
      <c r="FE795" s="12"/>
      <c r="FF795" s="12"/>
      <c r="FG795" s="12"/>
      <c r="FH795" s="12"/>
      <c r="FI795" s="12"/>
      <c r="FJ795" s="12"/>
      <c r="FK795" s="12"/>
      <c r="FL795" s="12"/>
      <c r="FM795" s="12"/>
      <c r="FN795" s="12"/>
      <c r="FO795" s="12"/>
      <c r="FP795" s="12"/>
      <c r="FQ795" s="12"/>
      <c r="FR795" s="12"/>
    </row>
    <row r="796" spans="19:174" x14ac:dyDescent="0.3">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EZ796" s="12"/>
      <c r="FA796" s="12"/>
      <c r="FB796" s="12"/>
      <c r="FC796" s="12"/>
      <c r="FD796" s="12"/>
      <c r="FE796" s="12"/>
      <c r="FF796" s="12"/>
      <c r="FG796" s="12"/>
      <c r="FH796" s="12"/>
      <c r="FI796" s="12"/>
      <c r="FJ796" s="12"/>
      <c r="FK796" s="12"/>
      <c r="FL796" s="12"/>
      <c r="FM796" s="12"/>
      <c r="FN796" s="12"/>
      <c r="FO796" s="12"/>
      <c r="FP796" s="12"/>
      <c r="FQ796" s="12"/>
      <c r="FR796" s="12"/>
    </row>
    <row r="797" spans="19:174" x14ac:dyDescent="0.3">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c r="FL797" s="12"/>
      <c r="FM797" s="12"/>
      <c r="FN797" s="12"/>
      <c r="FO797" s="12"/>
      <c r="FP797" s="12"/>
      <c r="FQ797" s="12"/>
      <c r="FR797" s="12"/>
    </row>
    <row r="798" spans="19:174" x14ac:dyDescent="0.3">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2"/>
      <c r="EV798" s="12"/>
      <c r="EW798" s="12"/>
      <c r="EX798" s="12"/>
      <c r="EY798" s="12"/>
      <c r="EZ798" s="12"/>
      <c r="FA798" s="12"/>
      <c r="FB798" s="12"/>
      <c r="FC798" s="12"/>
      <c r="FD798" s="12"/>
      <c r="FE798" s="12"/>
      <c r="FF798" s="12"/>
      <c r="FG798" s="12"/>
      <c r="FH798" s="12"/>
      <c r="FI798" s="12"/>
      <c r="FJ798" s="12"/>
      <c r="FK798" s="12"/>
      <c r="FL798" s="12"/>
      <c r="FM798" s="12"/>
      <c r="FN798" s="12"/>
      <c r="FO798" s="12"/>
      <c r="FP798" s="12"/>
      <c r="FQ798" s="12"/>
      <c r="FR798" s="12"/>
    </row>
    <row r="799" spans="19:174" x14ac:dyDescent="0.3">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c r="EH799" s="12"/>
      <c r="EI799" s="12"/>
      <c r="EJ799" s="12"/>
      <c r="EK799" s="12"/>
      <c r="EL799" s="12"/>
      <c r="EM799" s="12"/>
      <c r="EN799" s="12"/>
      <c r="EO799" s="12"/>
      <c r="EP799" s="12"/>
      <c r="EQ799" s="12"/>
      <c r="ER799" s="12"/>
      <c r="ES799" s="12"/>
      <c r="ET799" s="12"/>
      <c r="EU799" s="12"/>
      <c r="EV799" s="12"/>
      <c r="EW799" s="12"/>
      <c r="EX799" s="12"/>
      <c r="EY799" s="12"/>
      <c r="EZ799" s="12"/>
      <c r="FA799" s="12"/>
      <c r="FB799" s="12"/>
      <c r="FC799" s="12"/>
      <c r="FD799" s="12"/>
      <c r="FE799" s="12"/>
      <c r="FF799" s="12"/>
      <c r="FG799" s="12"/>
      <c r="FH799" s="12"/>
      <c r="FI799" s="12"/>
      <c r="FJ799" s="12"/>
      <c r="FK799" s="12"/>
      <c r="FL799" s="12"/>
      <c r="FM799" s="12"/>
      <c r="FN799" s="12"/>
      <c r="FO799" s="12"/>
      <c r="FP799" s="12"/>
      <c r="FQ799" s="12"/>
      <c r="FR799" s="12"/>
    </row>
    <row r="800" spans="19:174" x14ac:dyDescent="0.3">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12"/>
      <c r="EP800" s="12"/>
      <c r="EQ800" s="12"/>
      <c r="ER800" s="12"/>
      <c r="ES800" s="12"/>
      <c r="ET800" s="12"/>
      <c r="EU800" s="12"/>
      <c r="EV800" s="12"/>
      <c r="EW800" s="12"/>
      <c r="EX800" s="12"/>
      <c r="EY800" s="12"/>
      <c r="EZ800" s="12"/>
      <c r="FA800" s="12"/>
      <c r="FB800" s="12"/>
      <c r="FC800" s="12"/>
      <c r="FD800" s="12"/>
      <c r="FE800" s="12"/>
      <c r="FF800" s="12"/>
      <c r="FG800" s="12"/>
      <c r="FH800" s="12"/>
      <c r="FI800" s="12"/>
      <c r="FJ800" s="12"/>
      <c r="FK800" s="12"/>
      <c r="FL800" s="12"/>
      <c r="FM800" s="12"/>
      <c r="FN800" s="12"/>
      <c r="FO800" s="12"/>
      <c r="FP800" s="12"/>
      <c r="FQ800" s="12"/>
      <c r="FR800" s="12"/>
    </row>
    <row r="801" spans="19:174" x14ac:dyDescent="0.3">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c r="CA801" s="12"/>
      <c r="CB801" s="12"/>
      <c r="CC801" s="12"/>
      <c r="CD801" s="12"/>
      <c r="CE801" s="12"/>
      <c r="CF801" s="12"/>
      <c r="CG801" s="12"/>
      <c r="CH801" s="12"/>
      <c r="CI801" s="12"/>
      <c r="CJ801" s="12"/>
      <c r="CK801" s="12"/>
      <c r="CL801" s="12"/>
      <c r="CM801" s="12"/>
      <c r="CN801" s="12"/>
      <c r="CO801" s="12"/>
      <c r="CP801" s="12"/>
      <c r="CQ801" s="12"/>
      <c r="CR801" s="12"/>
      <c r="CS801" s="12"/>
      <c r="CT801" s="12"/>
      <c r="CU801" s="12"/>
      <c r="CV801" s="12"/>
      <c r="CW801" s="12"/>
      <c r="CX801" s="12"/>
      <c r="CY801" s="12"/>
      <c r="CZ801" s="12"/>
      <c r="DA801" s="12"/>
      <c r="DB801" s="12"/>
      <c r="DC801" s="12"/>
      <c r="DD801" s="12"/>
      <c r="DE801" s="12"/>
      <c r="DF801" s="12"/>
      <c r="DG801" s="12"/>
      <c r="DH801" s="12"/>
      <c r="DI801" s="12"/>
      <c r="DJ801" s="12"/>
      <c r="DK801" s="12"/>
      <c r="DL801" s="12"/>
      <c r="DM801" s="12"/>
      <c r="DN801" s="12"/>
      <c r="DO801" s="12"/>
      <c r="DP801" s="12"/>
      <c r="DQ801" s="12"/>
      <c r="DR801" s="12"/>
      <c r="DS801" s="12"/>
      <c r="DT801" s="12"/>
      <c r="DU801" s="12"/>
      <c r="DV801" s="12"/>
      <c r="DW801" s="12"/>
      <c r="DX801" s="12"/>
      <c r="DY801" s="12"/>
      <c r="DZ801" s="12"/>
      <c r="EA801" s="12"/>
      <c r="EB801" s="12"/>
      <c r="EC801" s="12"/>
      <c r="ED801" s="12"/>
      <c r="EE801" s="12"/>
      <c r="EF801" s="12"/>
      <c r="EG801" s="12"/>
      <c r="EH801" s="12"/>
      <c r="EI801" s="12"/>
      <c r="EJ801" s="12"/>
      <c r="EK801" s="12"/>
      <c r="EL801" s="12"/>
      <c r="EM801" s="12"/>
      <c r="EN801" s="12"/>
      <c r="EO801" s="12"/>
      <c r="EP801" s="12"/>
      <c r="EQ801" s="12"/>
      <c r="ER801" s="12"/>
      <c r="ES801" s="12"/>
      <c r="ET801" s="12"/>
      <c r="EU801" s="12"/>
      <c r="EV801" s="12"/>
      <c r="EW801" s="12"/>
      <c r="EX801" s="12"/>
      <c r="EY801" s="12"/>
      <c r="EZ801" s="12"/>
      <c r="FA801" s="12"/>
      <c r="FB801" s="12"/>
      <c r="FC801" s="12"/>
      <c r="FD801" s="12"/>
      <c r="FE801" s="12"/>
      <c r="FF801" s="12"/>
      <c r="FG801" s="12"/>
      <c r="FH801" s="12"/>
      <c r="FI801" s="12"/>
      <c r="FJ801" s="12"/>
      <c r="FK801" s="12"/>
      <c r="FL801" s="12"/>
      <c r="FM801" s="12"/>
      <c r="FN801" s="12"/>
      <c r="FO801" s="12"/>
      <c r="FP801" s="12"/>
      <c r="FQ801" s="12"/>
      <c r="FR801" s="12"/>
    </row>
    <row r="802" spans="19:174" x14ac:dyDescent="0.3">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c r="DA802" s="12"/>
      <c r="DB802" s="12"/>
      <c r="DC802" s="12"/>
      <c r="DD802" s="12"/>
      <c r="DE802" s="12"/>
      <c r="DF802" s="12"/>
      <c r="DG802" s="12"/>
      <c r="DH802" s="12"/>
      <c r="DI802" s="12"/>
      <c r="DJ802" s="12"/>
      <c r="DK802" s="12"/>
      <c r="DL802" s="12"/>
      <c r="DM802" s="12"/>
      <c r="DN802" s="12"/>
      <c r="DO802" s="12"/>
      <c r="DP802" s="12"/>
      <c r="DQ802" s="12"/>
      <c r="DR802" s="12"/>
      <c r="DS802" s="12"/>
      <c r="DT802" s="12"/>
      <c r="DU802" s="12"/>
      <c r="DV802" s="12"/>
      <c r="DW802" s="12"/>
      <c r="DX802" s="12"/>
      <c r="DY802" s="12"/>
      <c r="DZ802" s="12"/>
      <c r="EA802" s="12"/>
      <c r="EB802" s="12"/>
      <c r="EC802" s="12"/>
      <c r="ED802" s="12"/>
      <c r="EE802" s="12"/>
      <c r="EF802" s="12"/>
      <c r="EG802" s="12"/>
      <c r="EH802" s="12"/>
      <c r="EI802" s="12"/>
      <c r="EJ802" s="12"/>
      <c r="EK802" s="12"/>
      <c r="EL802" s="12"/>
      <c r="EM802" s="12"/>
      <c r="EN802" s="12"/>
      <c r="EO802" s="12"/>
      <c r="EP802" s="12"/>
      <c r="EQ802" s="12"/>
      <c r="ER802" s="12"/>
      <c r="ES802" s="12"/>
      <c r="ET802" s="12"/>
      <c r="EU802" s="12"/>
      <c r="EV802" s="12"/>
      <c r="EW802" s="12"/>
      <c r="EX802" s="12"/>
      <c r="EY802" s="12"/>
      <c r="EZ802" s="12"/>
      <c r="FA802" s="12"/>
      <c r="FB802" s="12"/>
      <c r="FC802" s="12"/>
      <c r="FD802" s="12"/>
      <c r="FE802" s="12"/>
      <c r="FF802" s="12"/>
      <c r="FG802" s="12"/>
      <c r="FH802" s="12"/>
      <c r="FI802" s="12"/>
      <c r="FJ802" s="12"/>
      <c r="FK802" s="12"/>
      <c r="FL802" s="12"/>
      <c r="FM802" s="12"/>
      <c r="FN802" s="12"/>
      <c r="FO802" s="12"/>
      <c r="FP802" s="12"/>
      <c r="FQ802" s="12"/>
      <c r="FR802" s="12"/>
    </row>
    <row r="803" spans="19:174" x14ac:dyDescent="0.3">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12"/>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12"/>
      <c r="CZ803" s="12"/>
      <c r="DA803" s="12"/>
      <c r="DB803" s="12"/>
      <c r="DC803" s="12"/>
      <c r="DD803" s="12"/>
      <c r="DE803" s="12"/>
      <c r="DF803" s="12"/>
      <c r="DG803" s="12"/>
      <c r="DH803" s="12"/>
      <c r="DI803" s="12"/>
      <c r="DJ803" s="12"/>
      <c r="DK803" s="12"/>
      <c r="DL803" s="12"/>
      <c r="DM803" s="12"/>
      <c r="DN803" s="12"/>
      <c r="DO803" s="12"/>
      <c r="DP803" s="12"/>
      <c r="DQ803" s="12"/>
      <c r="DR803" s="12"/>
      <c r="DS803" s="12"/>
      <c r="DT803" s="12"/>
      <c r="DU803" s="12"/>
      <c r="DV803" s="12"/>
      <c r="DW803" s="12"/>
      <c r="DX803" s="12"/>
      <c r="DY803" s="12"/>
      <c r="DZ803" s="12"/>
      <c r="EA803" s="12"/>
      <c r="EB803" s="12"/>
      <c r="EC803" s="12"/>
      <c r="ED803" s="12"/>
      <c r="EE803" s="12"/>
      <c r="EF803" s="12"/>
      <c r="EG803" s="12"/>
      <c r="EH803" s="12"/>
      <c r="EI803" s="12"/>
      <c r="EJ803" s="12"/>
      <c r="EK803" s="12"/>
      <c r="EL803" s="12"/>
      <c r="EM803" s="12"/>
      <c r="EN803" s="12"/>
      <c r="EO803" s="12"/>
      <c r="EP803" s="12"/>
      <c r="EQ803" s="12"/>
      <c r="ER803" s="12"/>
      <c r="ES803" s="12"/>
      <c r="ET803" s="12"/>
      <c r="EU803" s="12"/>
      <c r="EV803" s="12"/>
      <c r="EW803" s="12"/>
      <c r="EX803" s="12"/>
      <c r="EY803" s="12"/>
      <c r="EZ803" s="12"/>
      <c r="FA803" s="12"/>
      <c r="FB803" s="12"/>
      <c r="FC803" s="12"/>
      <c r="FD803" s="12"/>
      <c r="FE803" s="12"/>
      <c r="FF803" s="12"/>
      <c r="FG803" s="12"/>
      <c r="FH803" s="12"/>
      <c r="FI803" s="12"/>
      <c r="FJ803" s="12"/>
      <c r="FK803" s="12"/>
      <c r="FL803" s="12"/>
      <c r="FM803" s="12"/>
      <c r="FN803" s="12"/>
      <c r="FO803" s="12"/>
      <c r="FP803" s="12"/>
      <c r="FQ803" s="12"/>
      <c r="FR803" s="12"/>
    </row>
    <row r="804" spans="19:174" x14ac:dyDescent="0.3">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12"/>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12"/>
      <c r="CZ804" s="12"/>
      <c r="DA804" s="12"/>
      <c r="DB804" s="12"/>
      <c r="DC804" s="12"/>
      <c r="DD804" s="12"/>
      <c r="DE804" s="12"/>
      <c r="DF804" s="12"/>
      <c r="DG804" s="12"/>
      <c r="DH804" s="12"/>
      <c r="DI804" s="12"/>
      <c r="DJ804" s="12"/>
      <c r="DK804" s="12"/>
      <c r="DL804" s="12"/>
      <c r="DM804" s="12"/>
      <c r="DN804" s="12"/>
      <c r="DO804" s="12"/>
      <c r="DP804" s="12"/>
      <c r="DQ804" s="12"/>
      <c r="DR804" s="12"/>
      <c r="DS804" s="12"/>
      <c r="DT804" s="12"/>
      <c r="DU804" s="12"/>
      <c r="DV804" s="12"/>
      <c r="DW804" s="12"/>
      <c r="DX804" s="12"/>
      <c r="DY804" s="12"/>
      <c r="DZ804" s="12"/>
      <c r="EA804" s="12"/>
      <c r="EB804" s="12"/>
      <c r="EC804" s="12"/>
      <c r="ED804" s="12"/>
      <c r="EE804" s="12"/>
      <c r="EF804" s="12"/>
      <c r="EG804" s="12"/>
      <c r="EH804" s="12"/>
      <c r="EI804" s="12"/>
      <c r="EJ804" s="12"/>
      <c r="EK804" s="12"/>
      <c r="EL804" s="12"/>
      <c r="EM804" s="12"/>
      <c r="EN804" s="12"/>
      <c r="EO804" s="12"/>
      <c r="EP804" s="12"/>
      <c r="EQ804" s="12"/>
      <c r="ER804" s="12"/>
      <c r="ES804" s="12"/>
      <c r="ET804" s="12"/>
      <c r="EU804" s="12"/>
      <c r="EV804" s="12"/>
      <c r="EW804" s="12"/>
      <c r="EX804" s="12"/>
      <c r="EY804" s="12"/>
      <c r="EZ804" s="12"/>
      <c r="FA804" s="12"/>
      <c r="FB804" s="12"/>
      <c r="FC804" s="12"/>
      <c r="FD804" s="12"/>
      <c r="FE804" s="12"/>
      <c r="FF804" s="12"/>
      <c r="FG804" s="12"/>
      <c r="FH804" s="12"/>
      <c r="FI804" s="12"/>
      <c r="FJ804" s="12"/>
      <c r="FK804" s="12"/>
      <c r="FL804" s="12"/>
      <c r="FM804" s="12"/>
      <c r="FN804" s="12"/>
      <c r="FO804" s="12"/>
      <c r="FP804" s="12"/>
      <c r="FQ804" s="12"/>
      <c r="FR804" s="12"/>
    </row>
    <row r="805" spans="19:174" x14ac:dyDescent="0.3">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c r="DA805" s="12"/>
      <c r="DB805" s="12"/>
      <c r="DC805" s="12"/>
      <c r="DD805" s="12"/>
      <c r="DE805" s="12"/>
      <c r="DF805" s="12"/>
      <c r="DG805" s="12"/>
      <c r="DH805" s="12"/>
      <c r="DI805" s="12"/>
      <c r="DJ805" s="12"/>
      <c r="DK805" s="12"/>
      <c r="DL805" s="12"/>
      <c r="DM805" s="12"/>
      <c r="DN805" s="12"/>
      <c r="DO805" s="12"/>
      <c r="DP805" s="12"/>
      <c r="DQ805" s="12"/>
      <c r="DR805" s="12"/>
      <c r="DS805" s="12"/>
      <c r="DT805" s="12"/>
      <c r="DU805" s="12"/>
      <c r="DV805" s="12"/>
      <c r="DW805" s="12"/>
      <c r="DX805" s="12"/>
      <c r="DY805" s="12"/>
      <c r="DZ805" s="12"/>
      <c r="EA805" s="12"/>
      <c r="EB805" s="12"/>
      <c r="EC805" s="12"/>
      <c r="ED805" s="12"/>
      <c r="EE805" s="12"/>
      <c r="EF805" s="12"/>
      <c r="EG805" s="12"/>
      <c r="EH805" s="12"/>
      <c r="EI805" s="12"/>
      <c r="EJ805" s="12"/>
      <c r="EK805" s="12"/>
      <c r="EL805" s="12"/>
      <c r="EM805" s="12"/>
      <c r="EN805" s="12"/>
      <c r="EO805" s="12"/>
      <c r="EP805" s="12"/>
      <c r="EQ805" s="12"/>
      <c r="ER805" s="12"/>
      <c r="ES805" s="12"/>
      <c r="ET805" s="12"/>
      <c r="EU805" s="12"/>
      <c r="EV805" s="12"/>
      <c r="EW805" s="12"/>
      <c r="EX805" s="12"/>
      <c r="EY805" s="12"/>
      <c r="EZ805" s="12"/>
      <c r="FA805" s="12"/>
      <c r="FB805" s="12"/>
      <c r="FC805" s="12"/>
      <c r="FD805" s="12"/>
      <c r="FE805" s="12"/>
      <c r="FF805" s="12"/>
      <c r="FG805" s="12"/>
      <c r="FH805" s="12"/>
      <c r="FI805" s="12"/>
      <c r="FJ805" s="12"/>
      <c r="FK805" s="12"/>
      <c r="FL805" s="12"/>
      <c r="FM805" s="12"/>
      <c r="FN805" s="12"/>
      <c r="FO805" s="12"/>
      <c r="FP805" s="12"/>
      <c r="FQ805" s="12"/>
      <c r="FR805" s="12"/>
    </row>
    <row r="806" spans="19:174" x14ac:dyDescent="0.3">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12"/>
      <c r="EP806" s="12"/>
      <c r="EQ806" s="12"/>
      <c r="ER806" s="12"/>
      <c r="ES806" s="12"/>
      <c r="ET806" s="12"/>
      <c r="EU806" s="12"/>
      <c r="EV806" s="12"/>
      <c r="EW806" s="12"/>
      <c r="EX806" s="12"/>
      <c r="EY806" s="12"/>
      <c r="EZ806" s="12"/>
      <c r="FA806" s="12"/>
      <c r="FB806" s="12"/>
      <c r="FC806" s="12"/>
      <c r="FD806" s="12"/>
      <c r="FE806" s="12"/>
      <c r="FF806" s="12"/>
      <c r="FG806" s="12"/>
      <c r="FH806" s="12"/>
      <c r="FI806" s="12"/>
      <c r="FJ806" s="12"/>
      <c r="FK806" s="12"/>
      <c r="FL806" s="12"/>
      <c r="FM806" s="12"/>
      <c r="FN806" s="12"/>
      <c r="FO806" s="12"/>
      <c r="FP806" s="12"/>
      <c r="FQ806" s="12"/>
      <c r="FR806" s="12"/>
    </row>
    <row r="807" spans="19:174" x14ac:dyDescent="0.3">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c r="DA807" s="12"/>
      <c r="DB807" s="12"/>
      <c r="DC807" s="12"/>
      <c r="DD807" s="12"/>
      <c r="DE807" s="12"/>
      <c r="DF807" s="12"/>
      <c r="DG807" s="12"/>
      <c r="DH807" s="12"/>
      <c r="DI807" s="12"/>
      <c r="DJ807" s="12"/>
      <c r="DK807" s="12"/>
      <c r="DL807" s="12"/>
      <c r="DM807" s="12"/>
      <c r="DN807" s="12"/>
      <c r="DO807" s="12"/>
      <c r="DP807" s="12"/>
      <c r="DQ807" s="12"/>
      <c r="DR807" s="12"/>
      <c r="DS807" s="12"/>
      <c r="DT807" s="12"/>
      <c r="DU807" s="12"/>
      <c r="DV807" s="12"/>
      <c r="DW807" s="12"/>
      <c r="DX807" s="12"/>
      <c r="DY807" s="12"/>
      <c r="DZ807" s="12"/>
      <c r="EA807" s="12"/>
      <c r="EB807" s="12"/>
      <c r="EC807" s="12"/>
      <c r="ED807" s="12"/>
      <c r="EE807" s="12"/>
      <c r="EF807" s="12"/>
      <c r="EG807" s="12"/>
      <c r="EH807" s="12"/>
      <c r="EI807" s="12"/>
      <c r="EJ807" s="12"/>
      <c r="EK807" s="12"/>
      <c r="EL807" s="12"/>
      <c r="EM807" s="12"/>
      <c r="EN807" s="12"/>
      <c r="EO807" s="12"/>
      <c r="EP807" s="12"/>
      <c r="EQ807" s="12"/>
      <c r="ER807" s="12"/>
      <c r="ES807" s="12"/>
      <c r="ET807" s="12"/>
      <c r="EU807" s="12"/>
      <c r="EV807" s="12"/>
      <c r="EW807" s="12"/>
      <c r="EX807" s="12"/>
      <c r="EY807" s="12"/>
      <c r="EZ807" s="12"/>
      <c r="FA807" s="12"/>
      <c r="FB807" s="12"/>
      <c r="FC807" s="12"/>
      <c r="FD807" s="12"/>
      <c r="FE807" s="12"/>
      <c r="FF807" s="12"/>
      <c r="FG807" s="12"/>
      <c r="FH807" s="12"/>
      <c r="FI807" s="12"/>
      <c r="FJ807" s="12"/>
      <c r="FK807" s="12"/>
      <c r="FL807" s="12"/>
      <c r="FM807" s="12"/>
      <c r="FN807" s="12"/>
      <c r="FO807" s="12"/>
      <c r="FP807" s="12"/>
      <c r="FQ807" s="12"/>
      <c r="FR807" s="12"/>
    </row>
    <row r="808" spans="19:174" x14ac:dyDescent="0.3">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12"/>
      <c r="EP808" s="12"/>
      <c r="EQ808" s="12"/>
      <c r="ER808" s="12"/>
      <c r="ES808" s="12"/>
      <c r="ET808" s="12"/>
      <c r="EU808" s="12"/>
      <c r="EV808" s="12"/>
      <c r="EW808" s="12"/>
      <c r="EX808" s="12"/>
      <c r="EY808" s="12"/>
      <c r="EZ808" s="12"/>
      <c r="FA808" s="12"/>
      <c r="FB808" s="12"/>
      <c r="FC808" s="12"/>
      <c r="FD808" s="12"/>
      <c r="FE808" s="12"/>
      <c r="FF808" s="12"/>
      <c r="FG808" s="12"/>
      <c r="FH808" s="12"/>
      <c r="FI808" s="12"/>
      <c r="FJ808" s="12"/>
      <c r="FK808" s="12"/>
      <c r="FL808" s="12"/>
      <c r="FM808" s="12"/>
      <c r="FN808" s="12"/>
      <c r="FO808" s="12"/>
      <c r="FP808" s="12"/>
      <c r="FQ808" s="12"/>
      <c r="FR808" s="12"/>
    </row>
    <row r="809" spans="19:174" x14ac:dyDescent="0.3">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EZ809" s="12"/>
      <c r="FA809" s="12"/>
      <c r="FB809" s="12"/>
      <c r="FC809" s="12"/>
      <c r="FD809" s="12"/>
      <c r="FE809" s="12"/>
      <c r="FF809" s="12"/>
      <c r="FG809" s="12"/>
      <c r="FH809" s="12"/>
      <c r="FI809" s="12"/>
      <c r="FJ809" s="12"/>
      <c r="FK809" s="12"/>
      <c r="FL809" s="12"/>
      <c r="FM809" s="12"/>
      <c r="FN809" s="12"/>
      <c r="FO809" s="12"/>
      <c r="FP809" s="12"/>
      <c r="FQ809" s="12"/>
      <c r="FR809" s="12"/>
    </row>
    <row r="810" spans="19:174" x14ac:dyDescent="0.3">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12"/>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12"/>
      <c r="CZ810" s="12"/>
      <c r="DA810" s="12"/>
      <c r="DB810" s="12"/>
      <c r="DC810" s="12"/>
      <c r="DD810" s="12"/>
      <c r="DE810" s="12"/>
      <c r="DF810" s="12"/>
      <c r="DG810" s="12"/>
      <c r="DH810" s="12"/>
      <c r="DI810" s="12"/>
      <c r="DJ810" s="12"/>
      <c r="DK810" s="12"/>
      <c r="DL810" s="12"/>
      <c r="DM810" s="12"/>
      <c r="DN810" s="12"/>
      <c r="DO810" s="12"/>
      <c r="DP810" s="12"/>
      <c r="DQ810" s="12"/>
      <c r="DR810" s="12"/>
      <c r="DS810" s="12"/>
      <c r="DT810" s="12"/>
      <c r="DU810" s="12"/>
      <c r="DV810" s="12"/>
      <c r="DW810" s="12"/>
      <c r="DX810" s="12"/>
      <c r="DY810" s="12"/>
      <c r="DZ810" s="12"/>
      <c r="EA810" s="12"/>
      <c r="EB810" s="12"/>
      <c r="EC810" s="12"/>
      <c r="ED810" s="12"/>
      <c r="EE810" s="12"/>
      <c r="EF810" s="12"/>
      <c r="EG810" s="12"/>
      <c r="EH810" s="12"/>
      <c r="EI810" s="12"/>
      <c r="EJ810" s="12"/>
      <c r="EK810" s="12"/>
      <c r="EL810" s="12"/>
      <c r="EM810" s="12"/>
      <c r="EN810" s="12"/>
      <c r="EO810" s="12"/>
      <c r="EP810" s="12"/>
      <c r="EQ810" s="12"/>
      <c r="ER810" s="12"/>
      <c r="ES810" s="12"/>
      <c r="ET810" s="12"/>
      <c r="EU810" s="12"/>
      <c r="EV810" s="12"/>
      <c r="EW810" s="12"/>
      <c r="EX810" s="12"/>
      <c r="EY810" s="12"/>
      <c r="EZ810" s="12"/>
      <c r="FA810" s="12"/>
      <c r="FB810" s="12"/>
      <c r="FC810" s="12"/>
      <c r="FD810" s="12"/>
      <c r="FE810" s="12"/>
      <c r="FF810" s="12"/>
      <c r="FG810" s="12"/>
      <c r="FH810" s="12"/>
      <c r="FI810" s="12"/>
      <c r="FJ810" s="12"/>
      <c r="FK810" s="12"/>
      <c r="FL810" s="12"/>
      <c r="FM810" s="12"/>
      <c r="FN810" s="12"/>
      <c r="FO810" s="12"/>
      <c r="FP810" s="12"/>
      <c r="FQ810" s="12"/>
      <c r="FR810" s="12"/>
    </row>
    <row r="811" spans="19:174" x14ac:dyDescent="0.3">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c r="DA811" s="12"/>
      <c r="DB811" s="12"/>
      <c r="DC811" s="12"/>
      <c r="DD811" s="12"/>
      <c r="DE811" s="12"/>
      <c r="DF811" s="12"/>
      <c r="DG811" s="12"/>
      <c r="DH811" s="12"/>
      <c r="DI811" s="12"/>
      <c r="DJ811" s="12"/>
      <c r="DK811" s="12"/>
      <c r="DL811" s="12"/>
      <c r="DM811" s="12"/>
      <c r="DN811" s="12"/>
      <c r="DO811" s="12"/>
      <c r="DP811" s="12"/>
      <c r="DQ811" s="12"/>
      <c r="DR811" s="12"/>
      <c r="DS811" s="12"/>
      <c r="DT811" s="12"/>
      <c r="DU811" s="12"/>
      <c r="DV811" s="12"/>
      <c r="DW811" s="12"/>
      <c r="DX811" s="12"/>
      <c r="DY811" s="12"/>
      <c r="DZ811" s="12"/>
      <c r="EA811" s="12"/>
      <c r="EB811" s="12"/>
      <c r="EC811" s="12"/>
      <c r="ED811" s="12"/>
      <c r="EE811" s="12"/>
      <c r="EF811" s="12"/>
      <c r="EG811" s="12"/>
      <c r="EH811" s="12"/>
      <c r="EI811" s="12"/>
      <c r="EJ811" s="12"/>
      <c r="EK811" s="12"/>
      <c r="EL811" s="12"/>
      <c r="EM811" s="12"/>
      <c r="EN811" s="12"/>
      <c r="EO811" s="12"/>
      <c r="EP811" s="12"/>
      <c r="EQ811" s="12"/>
      <c r="ER811" s="12"/>
      <c r="ES811" s="12"/>
      <c r="ET811" s="12"/>
      <c r="EU811" s="12"/>
      <c r="EV811" s="12"/>
      <c r="EW811" s="12"/>
      <c r="EX811" s="12"/>
      <c r="EY811" s="12"/>
      <c r="EZ811" s="12"/>
      <c r="FA811" s="12"/>
      <c r="FB811" s="12"/>
      <c r="FC811" s="12"/>
      <c r="FD811" s="12"/>
      <c r="FE811" s="12"/>
      <c r="FF811" s="12"/>
      <c r="FG811" s="12"/>
      <c r="FH811" s="12"/>
      <c r="FI811" s="12"/>
      <c r="FJ811" s="12"/>
      <c r="FK811" s="12"/>
      <c r="FL811" s="12"/>
      <c r="FM811" s="12"/>
      <c r="FN811" s="12"/>
      <c r="FO811" s="12"/>
      <c r="FP811" s="12"/>
      <c r="FQ811" s="12"/>
      <c r="FR811" s="12"/>
    </row>
    <row r="812" spans="19:174" x14ac:dyDescent="0.3">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12"/>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12"/>
      <c r="CZ812" s="12"/>
      <c r="DA812" s="12"/>
      <c r="DB812" s="12"/>
      <c r="DC812" s="12"/>
      <c r="DD812" s="12"/>
      <c r="DE812" s="12"/>
      <c r="DF812" s="12"/>
      <c r="DG812" s="12"/>
      <c r="DH812" s="12"/>
      <c r="DI812" s="12"/>
      <c r="DJ812" s="12"/>
      <c r="DK812" s="12"/>
      <c r="DL812" s="12"/>
      <c r="DM812" s="12"/>
      <c r="DN812" s="12"/>
      <c r="DO812" s="12"/>
      <c r="DP812" s="12"/>
      <c r="DQ812" s="12"/>
      <c r="DR812" s="12"/>
      <c r="DS812" s="12"/>
      <c r="DT812" s="12"/>
      <c r="DU812" s="12"/>
      <c r="DV812" s="12"/>
      <c r="DW812" s="12"/>
      <c r="DX812" s="12"/>
      <c r="DY812" s="12"/>
      <c r="DZ812" s="12"/>
      <c r="EA812" s="12"/>
      <c r="EB812" s="12"/>
      <c r="EC812" s="12"/>
      <c r="ED812" s="12"/>
      <c r="EE812" s="12"/>
      <c r="EF812" s="12"/>
      <c r="EG812" s="12"/>
      <c r="EH812" s="12"/>
      <c r="EI812" s="12"/>
      <c r="EJ812" s="12"/>
      <c r="EK812" s="12"/>
      <c r="EL812" s="12"/>
      <c r="EM812" s="12"/>
      <c r="EN812" s="12"/>
      <c r="EO812" s="12"/>
      <c r="EP812" s="12"/>
      <c r="EQ812" s="12"/>
      <c r="ER812" s="12"/>
      <c r="ES812" s="12"/>
      <c r="ET812" s="12"/>
      <c r="EU812" s="12"/>
      <c r="EV812" s="12"/>
      <c r="EW812" s="12"/>
      <c r="EX812" s="12"/>
      <c r="EY812" s="12"/>
      <c r="EZ812" s="12"/>
      <c r="FA812" s="12"/>
      <c r="FB812" s="12"/>
      <c r="FC812" s="12"/>
      <c r="FD812" s="12"/>
      <c r="FE812" s="12"/>
      <c r="FF812" s="12"/>
      <c r="FG812" s="12"/>
      <c r="FH812" s="12"/>
      <c r="FI812" s="12"/>
      <c r="FJ812" s="12"/>
      <c r="FK812" s="12"/>
      <c r="FL812" s="12"/>
      <c r="FM812" s="12"/>
      <c r="FN812" s="12"/>
      <c r="FO812" s="12"/>
      <c r="FP812" s="12"/>
      <c r="FQ812" s="12"/>
      <c r="FR812" s="12"/>
    </row>
    <row r="813" spans="19:174" x14ac:dyDescent="0.3">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12"/>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12"/>
      <c r="CZ813" s="12"/>
      <c r="DA813" s="12"/>
      <c r="DB813" s="12"/>
      <c r="DC813" s="12"/>
      <c r="DD813" s="12"/>
      <c r="DE813" s="12"/>
      <c r="DF813" s="12"/>
      <c r="DG813" s="12"/>
      <c r="DH813" s="12"/>
      <c r="DI813" s="12"/>
      <c r="DJ813" s="12"/>
      <c r="DK813" s="12"/>
      <c r="DL813" s="12"/>
      <c r="DM813" s="12"/>
      <c r="DN813" s="12"/>
      <c r="DO813" s="12"/>
      <c r="DP813" s="12"/>
      <c r="DQ813" s="12"/>
      <c r="DR813" s="12"/>
      <c r="DS813" s="12"/>
      <c r="DT813" s="12"/>
      <c r="DU813" s="12"/>
      <c r="DV813" s="12"/>
      <c r="DW813" s="12"/>
      <c r="DX813" s="12"/>
      <c r="DY813" s="12"/>
      <c r="DZ813" s="12"/>
      <c r="EA813" s="12"/>
      <c r="EB813" s="12"/>
      <c r="EC813" s="12"/>
      <c r="ED813" s="12"/>
      <c r="EE813" s="12"/>
      <c r="EF813" s="12"/>
      <c r="EG813" s="12"/>
      <c r="EH813" s="12"/>
      <c r="EI813" s="12"/>
      <c r="EJ813" s="12"/>
      <c r="EK813" s="12"/>
      <c r="EL813" s="12"/>
      <c r="EM813" s="12"/>
      <c r="EN813" s="12"/>
      <c r="EO813" s="12"/>
      <c r="EP813" s="12"/>
      <c r="EQ813" s="12"/>
      <c r="ER813" s="12"/>
      <c r="ES813" s="12"/>
      <c r="ET813" s="12"/>
      <c r="EU813" s="12"/>
      <c r="EV813" s="12"/>
      <c r="EW813" s="12"/>
      <c r="EX813" s="12"/>
      <c r="EY813" s="12"/>
      <c r="EZ813" s="12"/>
      <c r="FA813" s="12"/>
      <c r="FB813" s="12"/>
      <c r="FC813" s="12"/>
      <c r="FD813" s="12"/>
      <c r="FE813" s="12"/>
      <c r="FF813" s="12"/>
      <c r="FG813" s="12"/>
      <c r="FH813" s="12"/>
      <c r="FI813" s="12"/>
      <c r="FJ813" s="12"/>
      <c r="FK813" s="12"/>
      <c r="FL813" s="12"/>
      <c r="FM813" s="12"/>
      <c r="FN813" s="12"/>
      <c r="FO813" s="12"/>
      <c r="FP813" s="12"/>
      <c r="FQ813" s="12"/>
      <c r="FR813" s="12"/>
    </row>
    <row r="814" spans="19:174" x14ac:dyDescent="0.3">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2"/>
      <c r="EV814" s="12"/>
      <c r="EW814" s="12"/>
      <c r="EX814" s="12"/>
      <c r="EY814" s="12"/>
      <c r="EZ814" s="12"/>
      <c r="FA814" s="12"/>
      <c r="FB814" s="12"/>
      <c r="FC814" s="12"/>
      <c r="FD814" s="12"/>
      <c r="FE814" s="12"/>
      <c r="FF814" s="12"/>
      <c r="FG814" s="12"/>
      <c r="FH814" s="12"/>
      <c r="FI814" s="12"/>
      <c r="FJ814" s="12"/>
      <c r="FK814" s="12"/>
      <c r="FL814" s="12"/>
      <c r="FM814" s="12"/>
      <c r="FN814" s="12"/>
      <c r="FO814" s="12"/>
      <c r="FP814" s="12"/>
      <c r="FQ814" s="12"/>
      <c r="FR814" s="12"/>
    </row>
    <row r="815" spans="19:174" x14ac:dyDescent="0.3">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c r="DA815" s="12"/>
      <c r="DB815" s="12"/>
      <c r="DC815" s="12"/>
      <c r="DD815" s="12"/>
      <c r="DE815" s="12"/>
      <c r="DF815" s="12"/>
      <c r="DG815" s="12"/>
      <c r="DH815" s="12"/>
      <c r="DI815" s="12"/>
      <c r="DJ815" s="12"/>
      <c r="DK815" s="12"/>
      <c r="DL815" s="12"/>
      <c r="DM815" s="12"/>
      <c r="DN815" s="12"/>
      <c r="DO815" s="12"/>
      <c r="DP815" s="12"/>
      <c r="DQ815" s="12"/>
      <c r="DR815" s="12"/>
      <c r="DS815" s="12"/>
      <c r="DT815" s="12"/>
      <c r="DU815" s="12"/>
      <c r="DV815" s="12"/>
      <c r="DW815" s="12"/>
      <c r="DX815" s="12"/>
      <c r="DY815" s="12"/>
      <c r="DZ815" s="12"/>
      <c r="EA815" s="12"/>
      <c r="EB815" s="12"/>
      <c r="EC815" s="12"/>
      <c r="ED815" s="12"/>
      <c r="EE815" s="12"/>
      <c r="EF815" s="12"/>
      <c r="EG815" s="12"/>
      <c r="EH815" s="12"/>
      <c r="EI815" s="12"/>
      <c r="EJ815" s="12"/>
      <c r="EK815" s="12"/>
      <c r="EL815" s="12"/>
      <c r="EM815" s="12"/>
      <c r="EN815" s="12"/>
      <c r="EO815" s="12"/>
      <c r="EP815" s="12"/>
      <c r="EQ815" s="12"/>
      <c r="ER815" s="12"/>
      <c r="ES815" s="12"/>
      <c r="ET815" s="12"/>
      <c r="EU815" s="12"/>
      <c r="EV815" s="12"/>
      <c r="EW815" s="12"/>
      <c r="EX815" s="12"/>
      <c r="EY815" s="12"/>
      <c r="EZ815" s="12"/>
      <c r="FA815" s="12"/>
      <c r="FB815" s="12"/>
      <c r="FC815" s="12"/>
      <c r="FD815" s="12"/>
      <c r="FE815" s="12"/>
      <c r="FF815" s="12"/>
      <c r="FG815" s="12"/>
      <c r="FH815" s="12"/>
      <c r="FI815" s="12"/>
      <c r="FJ815" s="12"/>
      <c r="FK815" s="12"/>
      <c r="FL815" s="12"/>
      <c r="FM815" s="12"/>
      <c r="FN815" s="12"/>
      <c r="FO815" s="12"/>
      <c r="FP815" s="12"/>
      <c r="FQ815" s="12"/>
      <c r="FR815" s="12"/>
    </row>
    <row r="816" spans="19:174" x14ac:dyDescent="0.3">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c r="DA816" s="12"/>
      <c r="DB816" s="12"/>
      <c r="DC816" s="12"/>
      <c r="DD816" s="12"/>
      <c r="DE816" s="12"/>
      <c r="DF816" s="12"/>
      <c r="DG816" s="12"/>
      <c r="DH816" s="12"/>
      <c r="DI816" s="12"/>
      <c r="DJ816" s="12"/>
      <c r="DK816" s="12"/>
      <c r="DL816" s="12"/>
      <c r="DM816" s="12"/>
      <c r="DN816" s="12"/>
      <c r="DO816" s="12"/>
      <c r="DP816" s="12"/>
      <c r="DQ816" s="12"/>
      <c r="DR816" s="12"/>
      <c r="DS816" s="12"/>
      <c r="DT816" s="12"/>
      <c r="DU816" s="12"/>
      <c r="DV816" s="12"/>
      <c r="DW816" s="12"/>
      <c r="DX816" s="12"/>
      <c r="DY816" s="12"/>
      <c r="DZ816" s="12"/>
      <c r="EA816" s="12"/>
      <c r="EB816" s="12"/>
      <c r="EC816" s="12"/>
      <c r="ED816" s="12"/>
      <c r="EE816" s="12"/>
      <c r="EF816" s="12"/>
      <c r="EG816" s="12"/>
      <c r="EH816" s="12"/>
      <c r="EI816" s="12"/>
      <c r="EJ816" s="12"/>
      <c r="EK816" s="12"/>
      <c r="EL816" s="12"/>
      <c r="EM816" s="12"/>
      <c r="EN816" s="12"/>
      <c r="EO816" s="12"/>
      <c r="EP816" s="12"/>
      <c r="EQ816" s="12"/>
      <c r="ER816" s="12"/>
      <c r="ES816" s="12"/>
      <c r="ET816" s="12"/>
      <c r="EU816" s="12"/>
      <c r="EV816" s="12"/>
      <c r="EW816" s="12"/>
      <c r="EX816" s="12"/>
      <c r="EY816" s="12"/>
      <c r="EZ816" s="12"/>
      <c r="FA816" s="12"/>
      <c r="FB816" s="12"/>
      <c r="FC816" s="12"/>
      <c r="FD816" s="12"/>
      <c r="FE816" s="12"/>
      <c r="FF816" s="12"/>
      <c r="FG816" s="12"/>
      <c r="FH816" s="12"/>
      <c r="FI816" s="12"/>
      <c r="FJ816" s="12"/>
      <c r="FK816" s="12"/>
      <c r="FL816" s="12"/>
      <c r="FM816" s="12"/>
      <c r="FN816" s="12"/>
      <c r="FO816" s="12"/>
      <c r="FP816" s="12"/>
      <c r="FQ816" s="12"/>
      <c r="FR816" s="12"/>
    </row>
    <row r="817" spans="19:174" x14ac:dyDescent="0.3">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12"/>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12"/>
      <c r="CZ817" s="12"/>
      <c r="DA817" s="12"/>
      <c r="DB817" s="12"/>
      <c r="DC817" s="12"/>
      <c r="DD817" s="12"/>
      <c r="DE817" s="12"/>
      <c r="DF817" s="12"/>
      <c r="DG817" s="12"/>
      <c r="DH817" s="12"/>
      <c r="DI817" s="12"/>
      <c r="DJ817" s="12"/>
      <c r="DK817" s="12"/>
      <c r="DL817" s="12"/>
      <c r="DM817" s="12"/>
      <c r="DN817" s="12"/>
      <c r="DO817" s="12"/>
      <c r="DP817" s="12"/>
      <c r="DQ817" s="12"/>
      <c r="DR817" s="12"/>
      <c r="DS817" s="12"/>
      <c r="DT817" s="12"/>
      <c r="DU817" s="12"/>
      <c r="DV817" s="12"/>
      <c r="DW817" s="12"/>
      <c r="DX817" s="12"/>
      <c r="DY817" s="12"/>
      <c r="DZ817" s="12"/>
      <c r="EA817" s="12"/>
      <c r="EB817" s="12"/>
      <c r="EC817" s="12"/>
      <c r="ED817" s="12"/>
      <c r="EE817" s="12"/>
      <c r="EF817" s="12"/>
      <c r="EG817" s="12"/>
      <c r="EH817" s="12"/>
      <c r="EI817" s="12"/>
      <c r="EJ817" s="12"/>
      <c r="EK817" s="12"/>
      <c r="EL817" s="12"/>
      <c r="EM817" s="12"/>
      <c r="EN817" s="12"/>
      <c r="EO817" s="12"/>
      <c r="EP817" s="12"/>
      <c r="EQ817" s="12"/>
      <c r="ER817" s="12"/>
      <c r="ES817" s="12"/>
      <c r="ET817" s="12"/>
      <c r="EU817" s="12"/>
      <c r="EV817" s="12"/>
      <c r="EW817" s="12"/>
      <c r="EX817" s="12"/>
      <c r="EY817" s="12"/>
      <c r="EZ817" s="12"/>
      <c r="FA817" s="12"/>
      <c r="FB817" s="12"/>
      <c r="FC817" s="12"/>
      <c r="FD817" s="12"/>
      <c r="FE817" s="12"/>
      <c r="FF817" s="12"/>
      <c r="FG817" s="12"/>
      <c r="FH817" s="12"/>
      <c r="FI817" s="12"/>
      <c r="FJ817" s="12"/>
      <c r="FK817" s="12"/>
      <c r="FL817" s="12"/>
      <c r="FM817" s="12"/>
      <c r="FN817" s="12"/>
      <c r="FO817" s="12"/>
      <c r="FP817" s="12"/>
      <c r="FQ817" s="12"/>
      <c r="FR817" s="12"/>
    </row>
    <row r="818" spans="19:174" x14ac:dyDescent="0.3">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12"/>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12"/>
      <c r="CZ818" s="12"/>
      <c r="DA818" s="12"/>
      <c r="DB818" s="12"/>
      <c r="DC818" s="12"/>
      <c r="DD818" s="12"/>
      <c r="DE818" s="12"/>
      <c r="DF818" s="12"/>
      <c r="DG818" s="12"/>
      <c r="DH818" s="12"/>
      <c r="DI818" s="12"/>
      <c r="DJ818" s="12"/>
      <c r="DK818" s="12"/>
      <c r="DL818" s="12"/>
      <c r="DM818" s="12"/>
      <c r="DN818" s="12"/>
      <c r="DO818" s="12"/>
      <c r="DP818" s="12"/>
      <c r="DQ818" s="12"/>
      <c r="DR818" s="12"/>
      <c r="DS818" s="12"/>
      <c r="DT818" s="12"/>
      <c r="DU818" s="12"/>
      <c r="DV818" s="12"/>
      <c r="DW818" s="12"/>
      <c r="DX818" s="12"/>
      <c r="DY818" s="12"/>
      <c r="DZ818" s="12"/>
      <c r="EA818" s="12"/>
      <c r="EB818" s="12"/>
      <c r="EC818" s="12"/>
      <c r="ED818" s="12"/>
      <c r="EE818" s="12"/>
      <c r="EF818" s="12"/>
      <c r="EG818" s="12"/>
      <c r="EH818" s="12"/>
      <c r="EI818" s="12"/>
      <c r="EJ818" s="12"/>
      <c r="EK818" s="12"/>
      <c r="EL818" s="12"/>
      <c r="EM818" s="12"/>
      <c r="EN818" s="12"/>
      <c r="EO818" s="12"/>
      <c r="EP818" s="12"/>
      <c r="EQ818" s="12"/>
      <c r="ER818" s="12"/>
      <c r="ES818" s="12"/>
      <c r="ET818" s="12"/>
      <c r="EU818" s="12"/>
      <c r="EV818" s="12"/>
      <c r="EW818" s="12"/>
      <c r="EX818" s="12"/>
      <c r="EY818" s="12"/>
      <c r="EZ818" s="12"/>
      <c r="FA818" s="12"/>
      <c r="FB818" s="12"/>
      <c r="FC818" s="12"/>
      <c r="FD818" s="12"/>
      <c r="FE818" s="12"/>
      <c r="FF818" s="12"/>
      <c r="FG818" s="12"/>
      <c r="FH818" s="12"/>
      <c r="FI818" s="12"/>
      <c r="FJ818" s="12"/>
      <c r="FK818" s="12"/>
      <c r="FL818" s="12"/>
      <c r="FM818" s="12"/>
      <c r="FN818" s="12"/>
      <c r="FO818" s="12"/>
      <c r="FP818" s="12"/>
      <c r="FQ818" s="12"/>
      <c r="FR818" s="12"/>
    </row>
    <row r="819" spans="19:174" x14ac:dyDescent="0.3">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12"/>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12"/>
      <c r="CZ819" s="12"/>
      <c r="DA819" s="12"/>
      <c r="DB819" s="12"/>
      <c r="DC819" s="12"/>
      <c r="DD819" s="12"/>
      <c r="DE819" s="12"/>
      <c r="DF819" s="12"/>
      <c r="DG819" s="12"/>
      <c r="DH819" s="12"/>
      <c r="DI819" s="12"/>
      <c r="DJ819" s="12"/>
      <c r="DK819" s="12"/>
      <c r="DL819" s="12"/>
      <c r="DM819" s="12"/>
      <c r="DN819" s="12"/>
      <c r="DO819" s="12"/>
      <c r="DP819" s="12"/>
      <c r="DQ819" s="12"/>
      <c r="DR819" s="12"/>
      <c r="DS819" s="12"/>
      <c r="DT819" s="12"/>
      <c r="DU819" s="12"/>
      <c r="DV819" s="12"/>
      <c r="DW819" s="12"/>
      <c r="DX819" s="12"/>
      <c r="DY819" s="12"/>
      <c r="DZ819" s="12"/>
      <c r="EA819" s="12"/>
      <c r="EB819" s="12"/>
      <c r="EC819" s="12"/>
      <c r="ED819" s="12"/>
      <c r="EE819" s="12"/>
      <c r="EF819" s="12"/>
      <c r="EG819" s="12"/>
      <c r="EH819" s="12"/>
      <c r="EI819" s="12"/>
      <c r="EJ819" s="12"/>
      <c r="EK819" s="12"/>
      <c r="EL819" s="12"/>
      <c r="EM819" s="12"/>
      <c r="EN819" s="12"/>
      <c r="EO819" s="12"/>
      <c r="EP819" s="12"/>
      <c r="EQ819" s="12"/>
      <c r="ER819" s="12"/>
      <c r="ES819" s="12"/>
      <c r="ET819" s="12"/>
      <c r="EU819" s="12"/>
      <c r="EV819" s="12"/>
      <c r="EW819" s="12"/>
      <c r="EX819" s="12"/>
      <c r="EY819" s="12"/>
      <c r="EZ819" s="12"/>
      <c r="FA819" s="12"/>
      <c r="FB819" s="12"/>
      <c r="FC819" s="12"/>
      <c r="FD819" s="12"/>
      <c r="FE819" s="12"/>
      <c r="FF819" s="12"/>
      <c r="FG819" s="12"/>
      <c r="FH819" s="12"/>
      <c r="FI819" s="12"/>
      <c r="FJ819" s="12"/>
      <c r="FK819" s="12"/>
      <c r="FL819" s="12"/>
      <c r="FM819" s="12"/>
      <c r="FN819" s="12"/>
      <c r="FO819" s="12"/>
      <c r="FP819" s="12"/>
      <c r="FQ819" s="12"/>
      <c r="FR819" s="12"/>
    </row>
    <row r="820" spans="19:174" x14ac:dyDescent="0.3">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c r="DA820" s="12"/>
      <c r="DB820" s="12"/>
      <c r="DC820" s="12"/>
      <c r="DD820" s="12"/>
      <c r="DE820" s="12"/>
      <c r="DF820" s="12"/>
      <c r="DG820" s="12"/>
      <c r="DH820" s="12"/>
      <c r="DI820" s="12"/>
      <c r="DJ820" s="12"/>
      <c r="DK820" s="12"/>
      <c r="DL820" s="12"/>
      <c r="DM820" s="12"/>
      <c r="DN820" s="12"/>
      <c r="DO820" s="12"/>
      <c r="DP820" s="12"/>
      <c r="DQ820" s="12"/>
      <c r="DR820" s="12"/>
      <c r="DS820" s="12"/>
      <c r="DT820" s="12"/>
      <c r="DU820" s="12"/>
      <c r="DV820" s="12"/>
      <c r="DW820" s="12"/>
      <c r="DX820" s="12"/>
      <c r="DY820" s="12"/>
      <c r="DZ820" s="12"/>
      <c r="EA820" s="12"/>
      <c r="EB820" s="12"/>
      <c r="EC820" s="12"/>
      <c r="ED820" s="12"/>
      <c r="EE820" s="12"/>
      <c r="EF820" s="12"/>
      <c r="EG820" s="12"/>
      <c r="EH820" s="12"/>
      <c r="EI820" s="12"/>
      <c r="EJ820" s="12"/>
      <c r="EK820" s="12"/>
      <c r="EL820" s="12"/>
      <c r="EM820" s="12"/>
      <c r="EN820" s="12"/>
      <c r="EO820" s="12"/>
      <c r="EP820" s="12"/>
      <c r="EQ820" s="12"/>
      <c r="ER820" s="12"/>
      <c r="ES820" s="12"/>
      <c r="ET820" s="12"/>
      <c r="EU820" s="12"/>
      <c r="EV820" s="12"/>
      <c r="EW820" s="12"/>
      <c r="EX820" s="12"/>
      <c r="EY820" s="12"/>
      <c r="EZ820" s="12"/>
      <c r="FA820" s="12"/>
      <c r="FB820" s="12"/>
      <c r="FC820" s="12"/>
      <c r="FD820" s="12"/>
      <c r="FE820" s="12"/>
      <c r="FF820" s="12"/>
      <c r="FG820" s="12"/>
      <c r="FH820" s="12"/>
      <c r="FI820" s="12"/>
      <c r="FJ820" s="12"/>
      <c r="FK820" s="12"/>
      <c r="FL820" s="12"/>
      <c r="FM820" s="12"/>
      <c r="FN820" s="12"/>
      <c r="FO820" s="12"/>
      <c r="FP820" s="12"/>
      <c r="FQ820" s="12"/>
      <c r="FR820" s="12"/>
    </row>
    <row r="821" spans="19:174" x14ac:dyDescent="0.3">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c r="DA821" s="12"/>
      <c r="DB821" s="12"/>
      <c r="DC821" s="12"/>
      <c r="DD821" s="12"/>
      <c r="DE821" s="12"/>
      <c r="DF821" s="12"/>
      <c r="DG821" s="12"/>
      <c r="DH821" s="12"/>
      <c r="DI821" s="12"/>
      <c r="DJ821" s="12"/>
      <c r="DK821" s="12"/>
      <c r="DL821" s="12"/>
      <c r="DM821" s="12"/>
      <c r="DN821" s="12"/>
      <c r="DO821" s="12"/>
      <c r="DP821" s="12"/>
      <c r="DQ821" s="12"/>
      <c r="DR821" s="12"/>
      <c r="DS821" s="12"/>
      <c r="DT821" s="12"/>
      <c r="DU821" s="12"/>
      <c r="DV821" s="12"/>
      <c r="DW821" s="12"/>
      <c r="DX821" s="12"/>
      <c r="DY821" s="12"/>
      <c r="DZ821" s="12"/>
      <c r="EA821" s="12"/>
      <c r="EB821" s="12"/>
      <c r="EC821" s="12"/>
      <c r="ED821" s="12"/>
      <c r="EE821" s="12"/>
      <c r="EF821" s="12"/>
      <c r="EG821" s="12"/>
      <c r="EH821" s="12"/>
      <c r="EI821" s="12"/>
      <c r="EJ821" s="12"/>
      <c r="EK821" s="12"/>
      <c r="EL821" s="12"/>
      <c r="EM821" s="12"/>
      <c r="EN821" s="12"/>
      <c r="EO821" s="12"/>
      <c r="EP821" s="12"/>
      <c r="EQ821" s="12"/>
      <c r="ER821" s="12"/>
      <c r="ES821" s="12"/>
      <c r="ET821" s="12"/>
      <c r="EU821" s="12"/>
      <c r="EV821" s="12"/>
      <c r="EW821" s="12"/>
      <c r="EX821" s="12"/>
      <c r="EY821" s="12"/>
      <c r="EZ821" s="12"/>
      <c r="FA821" s="12"/>
      <c r="FB821" s="12"/>
      <c r="FC821" s="12"/>
      <c r="FD821" s="12"/>
      <c r="FE821" s="12"/>
      <c r="FF821" s="12"/>
      <c r="FG821" s="12"/>
      <c r="FH821" s="12"/>
      <c r="FI821" s="12"/>
      <c r="FJ821" s="12"/>
      <c r="FK821" s="12"/>
      <c r="FL821" s="12"/>
      <c r="FM821" s="12"/>
      <c r="FN821" s="12"/>
      <c r="FO821" s="12"/>
      <c r="FP821" s="12"/>
      <c r="FQ821" s="12"/>
      <c r="FR821" s="12"/>
    </row>
    <row r="822" spans="19:174" x14ac:dyDescent="0.3">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2"/>
      <c r="DI822" s="12"/>
      <c r="DJ822" s="12"/>
      <c r="DK822" s="12"/>
      <c r="DL822" s="12"/>
      <c r="DM822" s="12"/>
      <c r="DN822" s="12"/>
      <c r="DO822" s="12"/>
      <c r="DP822" s="12"/>
      <c r="DQ822" s="12"/>
      <c r="DR822" s="12"/>
      <c r="DS822" s="12"/>
      <c r="DT822" s="12"/>
      <c r="DU822" s="12"/>
      <c r="DV822" s="12"/>
      <c r="DW822" s="12"/>
      <c r="DX822" s="12"/>
      <c r="DY822" s="12"/>
      <c r="DZ822" s="12"/>
      <c r="EA822" s="12"/>
      <c r="EB822" s="12"/>
      <c r="EC822" s="12"/>
      <c r="ED822" s="12"/>
      <c r="EE822" s="12"/>
      <c r="EF822" s="12"/>
      <c r="EG822" s="12"/>
      <c r="EH822" s="12"/>
      <c r="EI822" s="12"/>
      <c r="EJ822" s="12"/>
      <c r="EK822" s="12"/>
      <c r="EL822" s="12"/>
      <c r="EM822" s="12"/>
      <c r="EN822" s="12"/>
      <c r="EO822" s="12"/>
      <c r="EP822" s="12"/>
      <c r="EQ822" s="12"/>
      <c r="ER822" s="12"/>
      <c r="ES822" s="12"/>
      <c r="ET822" s="12"/>
      <c r="EU822" s="12"/>
      <c r="EV822" s="12"/>
      <c r="EW822" s="12"/>
      <c r="EX822" s="12"/>
      <c r="EY822" s="12"/>
      <c r="EZ822" s="12"/>
      <c r="FA822" s="12"/>
      <c r="FB822" s="12"/>
      <c r="FC822" s="12"/>
      <c r="FD822" s="12"/>
      <c r="FE822" s="12"/>
      <c r="FF822" s="12"/>
      <c r="FG822" s="12"/>
      <c r="FH822" s="12"/>
      <c r="FI822" s="12"/>
      <c r="FJ822" s="12"/>
      <c r="FK822" s="12"/>
      <c r="FL822" s="12"/>
      <c r="FM822" s="12"/>
      <c r="FN822" s="12"/>
      <c r="FO822" s="12"/>
      <c r="FP822" s="12"/>
      <c r="FQ822" s="12"/>
      <c r="FR822" s="12"/>
    </row>
    <row r="823" spans="19:174" x14ac:dyDescent="0.3">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12"/>
      <c r="CC823" s="12"/>
      <c r="CD823" s="12"/>
      <c r="CE823" s="12"/>
      <c r="CF823" s="12"/>
      <c r="CG823" s="12"/>
      <c r="CH823" s="12"/>
      <c r="CI823" s="12"/>
      <c r="CJ823" s="12"/>
      <c r="CK823" s="12"/>
      <c r="CL823" s="12"/>
      <c r="CM823" s="12"/>
      <c r="CN823" s="12"/>
      <c r="CO823" s="12"/>
      <c r="CP823" s="12"/>
      <c r="CQ823" s="12"/>
      <c r="CR823" s="12"/>
      <c r="CS823" s="12"/>
      <c r="CT823" s="12"/>
      <c r="CU823" s="12"/>
      <c r="CV823" s="12"/>
      <c r="CW823" s="12"/>
      <c r="CX823" s="12"/>
      <c r="CY823" s="12"/>
      <c r="CZ823" s="12"/>
      <c r="DA823" s="12"/>
      <c r="DB823" s="12"/>
      <c r="DC823" s="12"/>
      <c r="DD823" s="12"/>
      <c r="DE823" s="12"/>
      <c r="DF823" s="12"/>
      <c r="DG823" s="12"/>
      <c r="DH823" s="12"/>
      <c r="DI823" s="12"/>
      <c r="DJ823" s="12"/>
      <c r="DK823" s="12"/>
      <c r="DL823" s="12"/>
      <c r="DM823" s="12"/>
      <c r="DN823" s="12"/>
      <c r="DO823" s="12"/>
      <c r="DP823" s="12"/>
      <c r="DQ823" s="12"/>
      <c r="DR823" s="12"/>
      <c r="DS823" s="12"/>
      <c r="DT823" s="12"/>
      <c r="DU823" s="12"/>
      <c r="DV823" s="12"/>
      <c r="DW823" s="12"/>
      <c r="DX823" s="12"/>
      <c r="DY823" s="12"/>
      <c r="DZ823" s="12"/>
      <c r="EA823" s="12"/>
      <c r="EB823" s="12"/>
      <c r="EC823" s="12"/>
      <c r="ED823" s="12"/>
      <c r="EE823" s="12"/>
      <c r="EF823" s="12"/>
      <c r="EG823" s="12"/>
      <c r="EH823" s="12"/>
      <c r="EI823" s="12"/>
      <c r="EJ823" s="12"/>
      <c r="EK823" s="12"/>
      <c r="EL823" s="12"/>
      <c r="EM823" s="12"/>
      <c r="EN823" s="12"/>
      <c r="EO823" s="12"/>
      <c r="EP823" s="12"/>
      <c r="EQ823" s="12"/>
      <c r="ER823" s="12"/>
      <c r="ES823" s="12"/>
      <c r="ET823" s="12"/>
      <c r="EU823" s="12"/>
      <c r="EV823" s="12"/>
      <c r="EW823" s="12"/>
      <c r="EX823" s="12"/>
      <c r="EY823" s="12"/>
      <c r="EZ823" s="12"/>
      <c r="FA823" s="12"/>
      <c r="FB823" s="12"/>
      <c r="FC823" s="12"/>
      <c r="FD823" s="12"/>
      <c r="FE823" s="12"/>
      <c r="FF823" s="12"/>
      <c r="FG823" s="12"/>
      <c r="FH823" s="12"/>
      <c r="FI823" s="12"/>
      <c r="FJ823" s="12"/>
      <c r="FK823" s="12"/>
      <c r="FL823" s="12"/>
      <c r="FM823" s="12"/>
      <c r="FN823" s="12"/>
      <c r="FO823" s="12"/>
      <c r="FP823" s="12"/>
      <c r="FQ823" s="12"/>
      <c r="FR823" s="12"/>
    </row>
    <row r="824" spans="19:174" x14ac:dyDescent="0.3">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12"/>
      <c r="CZ824" s="12"/>
      <c r="DA824" s="12"/>
      <c r="DB824" s="12"/>
      <c r="DC824" s="12"/>
      <c r="DD824" s="12"/>
      <c r="DE824" s="12"/>
      <c r="DF824" s="12"/>
      <c r="DG824" s="12"/>
      <c r="DH824" s="12"/>
      <c r="DI824" s="12"/>
      <c r="DJ824" s="12"/>
      <c r="DK824" s="12"/>
      <c r="DL824" s="12"/>
      <c r="DM824" s="12"/>
      <c r="DN824" s="12"/>
      <c r="DO824" s="12"/>
      <c r="DP824" s="12"/>
      <c r="DQ824" s="12"/>
      <c r="DR824" s="12"/>
      <c r="DS824" s="12"/>
      <c r="DT824" s="12"/>
      <c r="DU824" s="12"/>
      <c r="DV824" s="12"/>
      <c r="DW824" s="12"/>
      <c r="DX824" s="12"/>
      <c r="DY824" s="12"/>
      <c r="DZ824" s="12"/>
      <c r="EA824" s="12"/>
      <c r="EB824" s="12"/>
      <c r="EC824" s="12"/>
      <c r="ED824" s="12"/>
      <c r="EE824" s="12"/>
      <c r="EF824" s="12"/>
      <c r="EG824" s="12"/>
      <c r="EH824" s="12"/>
      <c r="EI824" s="12"/>
      <c r="EJ824" s="12"/>
      <c r="EK824" s="12"/>
      <c r="EL824" s="12"/>
      <c r="EM824" s="12"/>
      <c r="EN824" s="12"/>
      <c r="EO824" s="12"/>
      <c r="EP824" s="12"/>
      <c r="EQ824" s="12"/>
      <c r="ER824" s="12"/>
      <c r="ES824" s="12"/>
      <c r="ET824" s="12"/>
      <c r="EU824" s="12"/>
      <c r="EV824" s="12"/>
      <c r="EW824" s="12"/>
      <c r="EX824" s="12"/>
      <c r="EY824" s="12"/>
      <c r="EZ824" s="12"/>
      <c r="FA824" s="12"/>
      <c r="FB824" s="12"/>
      <c r="FC824" s="12"/>
      <c r="FD824" s="12"/>
      <c r="FE824" s="12"/>
      <c r="FF824" s="12"/>
      <c r="FG824" s="12"/>
      <c r="FH824" s="12"/>
      <c r="FI824" s="12"/>
      <c r="FJ824" s="12"/>
      <c r="FK824" s="12"/>
      <c r="FL824" s="12"/>
      <c r="FM824" s="12"/>
      <c r="FN824" s="12"/>
      <c r="FO824" s="12"/>
      <c r="FP824" s="12"/>
      <c r="FQ824" s="12"/>
      <c r="FR824" s="12"/>
    </row>
    <row r="825" spans="19:174" x14ac:dyDescent="0.3">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c r="CE825" s="12"/>
      <c r="CF825" s="12"/>
      <c r="CG825" s="12"/>
      <c r="CH825" s="12"/>
      <c r="CI825" s="12"/>
      <c r="CJ825" s="12"/>
      <c r="CK825" s="12"/>
      <c r="CL825" s="12"/>
      <c r="CM825" s="12"/>
      <c r="CN825" s="12"/>
      <c r="CO825" s="12"/>
      <c r="CP825" s="12"/>
      <c r="CQ825" s="12"/>
      <c r="CR825" s="12"/>
      <c r="CS825" s="12"/>
      <c r="CT825" s="12"/>
      <c r="CU825" s="12"/>
      <c r="CV825" s="12"/>
      <c r="CW825" s="12"/>
      <c r="CX825" s="12"/>
      <c r="CY825" s="12"/>
      <c r="CZ825" s="12"/>
      <c r="DA825" s="12"/>
      <c r="DB825" s="12"/>
      <c r="DC825" s="12"/>
      <c r="DD825" s="12"/>
      <c r="DE825" s="12"/>
      <c r="DF825" s="12"/>
      <c r="DG825" s="12"/>
      <c r="DH825" s="12"/>
      <c r="DI825" s="12"/>
      <c r="DJ825" s="12"/>
      <c r="DK825" s="12"/>
      <c r="DL825" s="12"/>
      <c r="DM825" s="12"/>
      <c r="DN825" s="12"/>
      <c r="DO825" s="12"/>
      <c r="DP825" s="12"/>
      <c r="DQ825" s="12"/>
      <c r="DR825" s="12"/>
      <c r="DS825" s="12"/>
      <c r="DT825" s="12"/>
      <c r="DU825" s="12"/>
      <c r="DV825" s="12"/>
      <c r="DW825" s="12"/>
      <c r="DX825" s="12"/>
      <c r="DY825" s="12"/>
      <c r="DZ825" s="12"/>
      <c r="EA825" s="12"/>
      <c r="EB825" s="12"/>
      <c r="EC825" s="12"/>
      <c r="ED825" s="12"/>
      <c r="EE825" s="12"/>
      <c r="EF825" s="12"/>
      <c r="EG825" s="12"/>
      <c r="EH825" s="12"/>
      <c r="EI825" s="12"/>
      <c r="EJ825" s="12"/>
      <c r="EK825" s="12"/>
      <c r="EL825" s="12"/>
      <c r="EM825" s="12"/>
      <c r="EN825" s="12"/>
      <c r="EO825" s="12"/>
      <c r="EP825" s="12"/>
      <c r="EQ825" s="12"/>
      <c r="ER825" s="12"/>
      <c r="ES825" s="12"/>
      <c r="ET825" s="12"/>
      <c r="EU825" s="12"/>
      <c r="EV825" s="12"/>
      <c r="EW825" s="12"/>
      <c r="EX825" s="12"/>
      <c r="EY825" s="12"/>
      <c r="EZ825" s="12"/>
      <c r="FA825" s="12"/>
      <c r="FB825" s="12"/>
      <c r="FC825" s="12"/>
      <c r="FD825" s="12"/>
      <c r="FE825" s="12"/>
      <c r="FF825" s="12"/>
      <c r="FG825" s="12"/>
      <c r="FH825" s="12"/>
      <c r="FI825" s="12"/>
      <c r="FJ825" s="12"/>
      <c r="FK825" s="12"/>
      <c r="FL825" s="12"/>
      <c r="FM825" s="12"/>
      <c r="FN825" s="12"/>
      <c r="FO825" s="12"/>
      <c r="FP825" s="12"/>
      <c r="FQ825" s="12"/>
      <c r="FR825" s="12"/>
    </row>
    <row r="826" spans="19:174" x14ac:dyDescent="0.3">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2"/>
      <c r="DI826" s="12"/>
      <c r="DJ826" s="12"/>
      <c r="DK826" s="12"/>
      <c r="DL826" s="12"/>
      <c r="DM826" s="12"/>
      <c r="DN826" s="12"/>
      <c r="DO826" s="12"/>
      <c r="DP826" s="12"/>
      <c r="DQ826" s="12"/>
      <c r="DR826" s="12"/>
      <c r="DS826" s="12"/>
      <c r="DT826" s="12"/>
      <c r="DU826" s="12"/>
      <c r="DV826" s="12"/>
      <c r="DW826" s="12"/>
      <c r="DX826" s="12"/>
      <c r="DY826" s="12"/>
      <c r="DZ826" s="12"/>
      <c r="EA826" s="12"/>
      <c r="EB826" s="12"/>
      <c r="EC826" s="12"/>
      <c r="ED826" s="12"/>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c r="FL826" s="12"/>
      <c r="FM826" s="12"/>
      <c r="FN826" s="12"/>
      <c r="FO826" s="12"/>
      <c r="FP826" s="12"/>
      <c r="FQ826" s="12"/>
      <c r="FR826" s="12"/>
    </row>
    <row r="827" spans="19:174" x14ac:dyDescent="0.3">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c r="DA827" s="12"/>
      <c r="DB827" s="12"/>
      <c r="DC827" s="12"/>
      <c r="DD827" s="12"/>
      <c r="DE827" s="12"/>
      <c r="DF827" s="12"/>
      <c r="DG827" s="12"/>
      <c r="DH827" s="12"/>
      <c r="DI827" s="12"/>
      <c r="DJ827" s="12"/>
      <c r="DK827" s="12"/>
      <c r="DL827" s="12"/>
      <c r="DM827" s="12"/>
      <c r="DN827" s="12"/>
      <c r="DO827" s="12"/>
      <c r="DP827" s="12"/>
      <c r="DQ827" s="12"/>
      <c r="DR827" s="12"/>
      <c r="DS827" s="12"/>
      <c r="DT827" s="12"/>
      <c r="DU827" s="12"/>
      <c r="DV827" s="12"/>
      <c r="DW827" s="12"/>
      <c r="DX827" s="12"/>
      <c r="DY827" s="12"/>
      <c r="DZ827" s="12"/>
      <c r="EA827" s="12"/>
      <c r="EB827" s="12"/>
      <c r="EC827" s="12"/>
      <c r="ED827" s="12"/>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c r="FL827" s="12"/>
      <c r="FM827" s="12"/>
      <c r="FN827" s="12"/>
      <c r="FO827" s="12"/>
      <c r="FP827" s="12"/>
      <c r="FQ827" s="12"/>
      <c r="FR827" s="12"/>
    </row>
    <row r="828" spans="19:174" x14ac:dyDescent="0.3">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12"/>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12"/>
      <c r="CZ828" s="12"/>
      <c r="DA828" s="12"/>
      <c r="DB828" s="12"/>
      <c r="DC828" s="12"/>
      <c r="DD828" s="12"/>
      <c r="DE828" s="12"/>
      <c r="DF828" s="12"/>
      <c r="DG828" s="12"/>
      <c r="DH828" s="12"/>
      <c r="DI828" s="12"/>
      <c r="DJ828" s="12"/>
      <c r="DK828" s="12"/>
      <c r="DL828" s="12"/>
      <c r="DM828" s="12"/>
      <c r="DN828" s="12"/>
      <c r="DO828" s="12"/>
      <c r="DP828" s="12"/>
      <c r="DQ828" s="12"/>
      <c r="DR828" s="12"/>
      <c r="DS828" s="12"/>
      <c r="DT828" s="12"/>
      <c r="DU828" s="12"/>
      <c r="DV828" s="12"/>
      <c r="DW828" s="12"/>
      <c r="DX828" s="12"/>
      <c r="DY828" s="12"/>
      <c r="DZ828" s="12"/>
      <c r="EA828" s="12"/>
      <c r="EB828" s="12"/>
      <c r="EC828" s="12"/>
      <c r="ED828" s="12"/>
      <c r="EE828" s="12"/>
      <c r="EF828" s="12"/>
      <c r="EG828" s="12"/>
      <c r="EH828" s="12"/>
      <c r="EI828" s="12"/>
      <c r="EJ828" s="12"/>
      <c r="EK828" s="12"/>
      <c r="EL828" s="12"/>
      <c r="EM828" s="12"/>
      <c r="EN828" s="12"/>
      <c r="EO828" s="12"/>
      <c r="EP828" s="12"/>
      <c r="EQ828" s="12"/>
      <c r="ER828" s="12"/>
      <c r="ES828" s="12"/>
      <c r="ET828" s="12"/>
      <c r="EU828" s="12"/>
      <c r="EV828" s="12"/>
      <c r="EW828" s="12"/>
      <c r="EX828" s="12"/>
      <c r="EY828" s="12"/>
      <c r="EZ828" s="12"/>
      <c r="FA828" s="12"/>
      <c r="FB828" s="12"/>
      <c r="FC828" s="12"/>
      <c r="FD828" s="12"/>
      <c r="FE828" s="12"/>
      <c r="FF828" s="12"/>
      <c r="FG828" s="12"/>
      <c r="FH828" s="12"/>
      <c r="FI828" s="12"/>
      <c r="FJ828" s="12"/>
      <c r="FK828" s="12"/>
      <c r="FL828" s="12"/>
      <c r="FM828" s="12"/>
      <c r="FN828" s="12"/>
      <c r="FO828" s="12"/>
      <c r="FP828" s="12"/>
      <c r="FQ828" s="12"/>
      <c r="FR828" s="12"/>
    </row>
    <row r="829" spans="19:174" x14ac:dyDescent="0.3">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c r="CA829" s="12"/>
      <c r="CB829" s="12"/>
      <c r="CC829" s="12"/>
      <c r="CD829" s="12"/>
      <c r="CE829" s="12"/>
      <c r="CF829" s="12"/>
      <c r="CG829" s="12"/>
      <c r="CH829" s="12"/>
      <c r="CI829" s="12"/>
      <c r="CJ829" s="12"/>
      <c r="CK829" s="12"/>
      <c r="CL829" s="12"/>
      <c r="CM829" s="12"/>
      <c r="CN829" s="12"/>
      <c r="CO829" s="12"/>
      <c r="CP829" s="12"/>
      <c r="CQ829" s="12"/>
      <c r="CR829" s="12"/>
      <c r="CS829" s="12"/>
      <c r="CT829" s="12"/>
      <c r="CU829" s="12"/>
      <c r="CV829" s="12"/>
      <c r="CW829" s="12"/>
      <c r="CX829" s="12"/>
      <c r="CY829" s="12"/>
      <c r="CZ829" s="12"/>
      <c r="DA829" s="12"/>
      <c r="DB829" s="12"/>
      <c r="DC829" s="12"/>
      <c r="DD829" s="12"/>
      <c r="DE829" s="12"/>
      <c r="DF829" s="12"/>
      <c r="DG829" s="12"/>
      <c r="DH829" s="12"/>
      <c r="DI829" s="12"/>
      <c r="DJ829" s="12"/>
      <c r="DK829" s="12"/>
      <c r="DL829" s="12"/>
      <c r="DM829" s="12"/>
      <c r="DN829" s="12"/>
      <c r="DO829" s="12"/>
      <c r="DP829" s="12"/>
      <c r="DQ829" s="12"/>
      <c r="DR829" s="12"/>
      <c r="DS829" s="12"/>
      <c r="DT829" s="12"/>
      <c r="DU829" s="12"/>
      <c r="DV829" s="12"/>
      <c r="DW829" s="12"/>
      <c r="DX829" s="12"/>
      <c r="DY829" s="12"/>
      <c r="DZ829" s="12"/>
      <c r="EA829" s="12"/>
      <c r="EB829" s="12"/>
      <c r="EC829" s="12"/>
      <c r="ED829" s="12"/>
      <c r="EE829" s="12"/>
      <c r="EF829" s="12"/>
      <c r="EG829" s="12"/>
      <c r="EH829" s="12"/>
      <c r="EI829" s="12"/>
      <c r="EJ829" s="12"/>
      <c r="EK829" s="12"/>
      <c r="EL829" s="12"/>
      <c r="EM829" s="12"/>
      <c r="EN829" s="12"/>
      <c r="EO829" s="12"/>
      <c r="EP829" s="12"/>
      <c r="EQ829" s="12"/>
      <c r="ER829" s="12"/>
      <c r="ES829" s="12"/>
      <c r="ET829" s="12"/>
      <c r="EU829" s="12"/>
      <c r="EV829" s="12"/>
      <c r="EW829" s="12"/>
      <c r="EX829" s="12"/>
      <c r="EY829" s="12"/>
      <c r="EZ829" s="12"/>
      <c r="FA829" s="12"/>
      <c r="FB829" s="12"/>
      <c r="FC829" s="12"/>
      <c r="FD829" s="12"/>
      <c r="FE829" s="12"/>
      <c r="FF829" s="12"/>
      <c r="FG829" s="12"/>
      <c r="FH829" s="12"/>
      <c r="FI829" s="12"/>
      <c r="FJ829" s="12"/>
      <c r="FK829" s="12"/>
      <c r="FL829" s="12"/>
      <c r="FM829" s="12"/>
      <c r="FN829" s="12"/>
      <c r="FO829" s="12"/>
      <c r="FP829" s="12"/>
      <c r="FQ829" s="12"/>
      <c r="FR829" s="12"/>
    </row>
    <row r="830" spans="19:174" x14ac:dyDescent="0.3">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2"/>
      <c r="DI830" s="12"/>
      <c r="DJ830" s="12"/>
      <c r="DK830" s="12"/>
      <c r="DL830" s="12"/>
      <c r="DM830" s="12"/>
      <c r="DN830" s="12"/>
      <c r="DO830" s="12"/>
      <c r="DP830" s="12"/>
      <c r="DQ830" s="12"/>
      <c r="DR830" s="12"/>
      <c r="DS830" s="12"/>
      <c r="DT830" s="12"/>
      <c r="DU830" s="12"/>
      <c r="DV830" s="12"/>
      <c r="DW830" s="12"/>
      <c r="DX830" s="12"/>
      <c r="DY830" s="12"/>
      <c r="DZ830" s="12"/>
      <c r="EA830" s="12"/>
      <c r="EB830" s="12"/>
      <c r="EC830" s="12"/>
      <c r="ED830" s="12"/>
      <c r="EE830" s="12"/>
      <c r="EF830" s="12"/>
      <c r="EG830" s="12"/>
      <c r="EH830" s="12"/>
      <c r="EI830" s="12"/>
      <c r="EJ830" s="12"/>
      <c r="EK830" s="12"/>
      <c r="EL830" s="12"/>
      <c r="EM830" s="12"/>
      <c r="EN830" s="12"/>
      <c r="EO830" s="12"/>
      <c r="EP830" s="12"/>
      <c r="EQ830" s="12"/>
      <c r="ER830" s="12"/>
      <c r="ES830" s="12"/>
      <c r="ET830" s="12"/>
      <c r="EU830" s="12"/>
      <c r="EV830" s="12"/>
      <c r="EW830" s="12"/>
      <c r="EX830" s="12"/>
      <c r="EY830" s="12"/>
      <c r="EZ830" s="12"/>
      <c r="FA830" s="12"/>
      <c r="FB830" s="12"/>
      <c r="FC830" s="12"/>
      <c r="FD830" s="12"/>
      <c r="FE830" s="12"/>
      <c r="FF830" s="12"/>
      <c r="FG830" s="12"/>
      <c r="FH830" s="12"/>
      <c r="FI830" s="12"/>
      <c r="FJ830" s="12"/>
      <c r="FK830" s="12"/>
      <c r="FL830" s="12"/>
      <c r="FM830" s="12"/>
      <c r="FN830" s="12"/>
      <c r="FO830" s="12"/>
      <c r="FP830" s="12"/>
      <c r="FQ830" s="12"/>
      <c r="FR830" s="12"/>
    </row>
    <row r="831" spans="19:174" x14ac:dyDescent="0.3">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12"/>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12"/>
      <c r="CZ831" s="12"/>
      <c r="DA831" s="12"/>
      <c r="DB831" s="12"/>
      <c r="DC831" s="12"/>
      <c r="DD831" s="12"/>
      <c r="DE831" s="12"/>
      <c r="DF831" s="12"/>
      <c r="DG831" s="12"/>
      <c r="DH831" s="12"/>
      <c r="DI831" s="12"/>
      <c r="DJ831" s="12"/>
      <c r="DK831" s="12"/>
      <c r="DL831" s="12"/>
      <c r="DM831" s="12"/>
      <c r="DN831" s="12"/>
      <c r="DO831" s="12"/>
      <c r="DP831" s="12"/>
      <c r="DQ831" s="12"/>
      <c r="DR831" s="12"/>
      <c r="DS831" s="12"/>
      <c r="DT831" s="12"/>
      <c r="DU831" s="12"/>
      <c r="DV831" s="12"/>
      <c r="DW831" s="12"/>
      <c r="DX831" s="12"/>
      <c r="DY831" s="12"/>
      <c r="DZ831" s="12"/>
      <c r="EA831" s="12"/>
      <c r="EB831" s="12"/>
      <c r="EC831" s="12"/>
      <c r="ED831" s="12"/>
      <c r="EE831" s="12"/>
      <c r="EF831" s="12"/>
      <c r="EG831" s="12"/>
      <c r="EH831" s="12"/>
      <c r="EI831" s="12"/>
      <c r="EJ831" s="12"/>
      <c r="EK831" s="12"/>
      <c r="EL831" s="12"/>
      <c r="EM831" s="12"/>
      <c r="EN831" s="12"/>
      <c r="EO831" s="12"/>
      <c r="EP831" s="12"/>
      <c r="EQ831" s="12"/>
      <c r="ER831" s="12"/>
      <c r="ES831" s="12"/>
      <c r="ET831" s="12"/>
      <c r="EU831" s="12"/>
      <c r="EV831" s="12"/>
      <c r="EW831" s="12"/>
      <c r="EX831" s="12"/>
      <c r="EY831" s="12"/>
      <c r="EZ831" s="12"/>
      <c r="FA831" s="12"/>
      <c r="FB831" s="12"/>
      <c r="FC831" s="12"/>
      <c r="FD831" s="12"/>
      <c r="FE831" s="12"/>
      <c r="FF831" s="12"/>
      <c r="FG831" s="12"/>
      <c r="FH831" s="12"/>
      <c r="FI831" s="12"/>
      <c r="FJ831" s="12"/>
      <c r="FK831" s="12"/>
      <c r="FL831" s="12"/>
      <c r="FM831" s="12"/>
      <c r="FN831" s="12"/>
      <c r="FO831" s="12"/>
      <c r="FP831" s="12"/>
      <c r="FQ831" s="12"/>
      <c r="FR831" s="12"/>
    </row>
    <row r="832" spans="19:174" x14ac:dyDescent="0.3">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12"/>
      <c r="CZ832" s="12"/>
      <c r="DA832" s="12"/>
      <c r="DB832" s="12"/>
      <c r="DC832" s="12"/>
      <c r="DD832" s="12"/>
      <c r="DE832" s="12"/>
      <c r="DF832" s="12"/>
      <c r="DG832" s="12"/>
      <c r="DH832" s="12"/>
      <c r="DI832" s="12"/>
      <c r="DJ832" s="12"/>
      <c r="DK832" s="12"/>
      <c r="DL832" s="12"/>
      <c r="DM832" s="12"/>
      <c r="DN832" s="12"/>
      <c r="DO832" s="12"/>
      <c r="DP832" s="12"/>
      <c r="DQ832" s="12"/>
      <c r="DR832" s="12"/>
      <c r="DS832" s="12"/>
      <c r="DT832" s="12"/>
      <c r="DU832" s="12"/>
      <c r="DV832" s="12"/>
      <c r="DW832" s="12"/>
      <c r="DX832" s="12"/>
      <c r="DY832" s="12"/>
      <c r="DZ832" s="12"/>
      <c r="EA832" s="12"/>
      <c r="EB832" s="12"/>
      <c r="EC832" s="12"/>
      <c r="ED832" s="12"/>
      <c r="EE832" s="12"/>
      <c r="EF832" s="12"/>
      <c r="EG832" s="12"/>
      <c r="EH832" s="12"/>
      <c r="EI832" s="12"/>
      <c r="EJ832" s="12"/>
      <c r="EK832" s="12"/>
      <c r="EL832" s="12"/>
      <c r="EM832" s="12"/>
      <c r="EN832" s="12"/>
      <c r="EO832" s="12"/>
      <c r="EP832" s="12"/>
      <c r="EQ832" s="12"/>
      <c r="ER832" s="12"/>
      <c r="ES832" s="12"/>
      <c r="ET832" s="12"/>
      <c r="EU832" s="12"/>
      <c r="EV832" s="12"/>
      <c r="EW832" s="12"/>
      <c r="EX832" s="12"/>
      <c r="EY832" s="12"/>
      <c r="EZ832" s="12"/>
      <c r="FA832" s="12"/>
      <c r="FB832" s="12"/>
      <c r="FC832" s="12"/>
      <c r="FD832" s="12"/>
      <c r="FE832" s="12"/>
      <c r="FF832" s="12"/>
      <c r="FG832" s="12"/>
      <c r="FH832" s="12"/>
      <c r="FI832" s="12"/>
      <c r="FJ832" s="12"/>
      <c r="FK832" s="12"/>
      <c r="FL832" s="12"/>
      <c r="FM832" s="12"/>
      <c r="FN832" s="12"/>
      <c r="FO832" s="12"/>
      <c r="FP832" s="12"/>
      <c r="FQ832" s="12"/>
      <c r="FR832" s="12"/>
    </row>
    <row r="833" spans="19:174" x14ac:dyDescent="0.3">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12"/>
      <c r="CC833" s="12"/>
      <c r="CD833" s="12"/>
      <c r="CE833" s="12"/>
      <c r="CF833" s="12"/>
      <c r="CG833" s="12"/>
      <c r="CH833" s="12"/>
      <c r="CI833" s="12"/>
      <c r="CJ833" s="12"/>
      <c r="CK833" s="12"/>
      <c r="CL833" s="12"/>
      <c r="CM833" s="12"/>
      <c r="CN833" s="12"/>
      <c r="CO833" s="12"/>
      <c r="CP833" s="12"/>
      <c r="CQ833" s="12"/>
      <c r="CR833" s="12"/>
      <c r="CS833" s="12"/>
      <c r="CT833" s="12"/>
      <c r="CU833" s="12"/>
      <c r="CV833" s="12"/>
      <c r="CW833" s="12"/>
      <c r="CX833" s="12"/>
      <c r="CY833" s="12"/>
      <c r="CZ833" s="12"/>
      <c r="DA833" s="12"/>
      <c r="DB833" s="12"/>
      <c r="DC833" s="12"/>
      <c r="DD833" s="12"/>
      <c r="DE833" s="12"/>
      <c r="DF833" s="12"/>
      <c r="DG833" s="12"/>
      <c r="DH833" s="12"/>
      <c r="DI833" s="12"/>
      <c r="DJ833" s="12"/>
      <c r="DK833" s="12"/>
      <c r="DL833" s="12"/>
      <c r="DM833" s="12"/>
      <c r="DN833" s="12"/>
      <c r="DO833" s="12"/>
      <c r="DP833" s="12"/>
      <c r="DQ833" s="12"/>
      <c r="DR833" s="12"/>
      <c r="DS833" s="12"/>
      <c r="DT833" s="12"/>
      <c r="DU833" s="12"/>
      <c r="DV833" s="12"/>
      <c r="DW833" s="12"/>
      <c r="DX833" s="12"/>
      <c r="DY833" s="12"/>
      <c r="DZ833" s="12"/>
      <c r="EA833" s="12"/>
      <c r="EB833" s="12"/>
      <c r="EC833" s="12"/>
      <c r="ED833" s="12"/>
      <c r="EE833" s="12"/>
      <c r="EF833" s="12"/>
      <c r="EG833" s="12"/>
      <c r="EH833" s="12"/>
      <c r="EI833" s="12"/>
      <c r="EJ833" s="12"/>
      <c r="EK833" s="12"/>
      <c r="EL833" s="12"/>
      <c r="EM833" s="12"/>
      <c r="EN833" s="12"/>
      <c r="EO833" s="12"/>
      <c r="EP833" s="12"/>
      <c r="EQ833" s="12"/>
      <c r="ER833" s="12"/>
      <c r="ES833" s="12"/>
      <c r="ET833" s="12"/>
      <c r="EU833" s="12"/>
      <c r="EV833" s="12"/>
      <c r="EW833" s="12"/>
      <c r="EX833" s="12"/>
      <c r="EY833" s="12"/>
      <c r="EZ833" s="12"/>
      <c r="FA833" s="12"/>
      <c r="FB833" s="12"/>
      <c r="FC833" s="12"/>
      <c r="FD833" s="12"/>
      <c r="FE833" s="12"/>
      <c r="FF833" s="12"/>
      <c r="FG833" s="12"/>
      <c r="FH833" s="12"/>
      <c r="FI833" s="12"/>
      <c r="FJ833" s="12"/>
      <c r="FK833" s="12"/>
      <c r="FL833" s="12"/>
      <c r="FM833" s="12"/>
      <c r="FN833" s="12"/>
      <c r="FO833" s="12"/>
      <c r="FP833" s="12"/>
      <c r="FQ833" s="12"/>
      <c r="FR833" s="12"/>
    </row>
    <row r="834" spans="19:174" x14ac:dyDescent="0.3">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c r="DA834" s="12"/>
      <c r="DB834" s="12"/>
      <c r="DC834" s="12"/>
      <c r="DD834" s="12"/>
      <c r="DE834" s="12"/>
      <c r="DF834" s="12"/>
      <c r="DG834" s="12"/>
      <c r="DH834" s="12"/>
      <c r="DI834" s="12"/>
      <c r="DJ834" s="12"/>
      <c r="DK834" s="12"/>
      <c r="DL834" s="12"/>
      <c r="DM834" s="12"/>
      <c r="DN834" s="12"/>
      <c r="DO834" s="12"/>
      <c r="DP834" s="12"/>
      <c r="DQ834" s="12"/>
      <c r="DR834" s="12"/>
      <c r="DS834" s="12"/>
      <c r="DT834" s="12"/>
      <c r="DU834" s="12"/>
      <c r="DV834" s="12"/>
      <c r="DW834" s="12"/>
      <c r="DX834" s="12"/>
      <c r="DY834" s="12"/>
      <c r="DZ834" s="12"/>
      <c r="EA834" s="12"/>
      <c r="EB834" s="12"/>
      <c r="EC834" s="12"/>
      <c r="ED834" s="12"/>
      <c r="EE834" s="12"/>
      <c r="EF834" s="12"/>
      <c r="EG834" s="12"/>
      <c r="EH834" s="12"/>
      <c r="EI834" s="12"/>
      <c r="EJ834" s="12"/>
      <c r="EK834" s="12"/>
      <c r="EL834" s="12"/>
      <c r="EM834" s="12"/>
      <c r="EN834" s="12"/>
      <c r="EO834" s="12"/>
      <c r="EP834" s="12"/>
      <c r="EQ834" s="12"/>
      <c r="ER834" s="12"/>
      <c r="ES834" s="12"/>
      <c r="ET834" s="12"/>
      <c r="EU834" s="12"/>
      <c r="EV834" s="12"/>
      <c r="EW834" s="12"/>
      <c r="EX834" s="12"/>
      <c r="EY834" s="12"/>
      <c r="EZ834" s="12"/>
      <c r="FA834" s="12"/>
      <c r="FB834" s="12"/>
      <c r="FC834" s="12"/>
      <c r="FD834" s="12"/>
      <c r="FE834" s="12"/>
      <c r="FF834" s="12"/>
      <c r="FG834" s="12"/>
      <c r="FH834" s="12"/>
      <c r="FI834" s="12"/>
      <c r="FJ834" s="12"/>
      <c r="FK834" s="12"/>
      <c r="FL834" s="12"/>
      <c r="FM834" s="12"/>
      <c r="FN834" s="12"/>
      <c r="FO834" s="12"/>
      <c r="FP834" s="12"/>
      <c r="FQ834" s="12"/>
      <c r="FR834" s="12"/>
    </row>
    <row r="835" spans="19:174" x14ac:dyDescent="0.3">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12"/>
      <c r="CC835" s="12"/>
      <c r="CD835" s="12"/>
      <c r="CE835" s="12"/>
      <c r="CF835" s="12"/>
      <c r="CG835" s="12"/>
      <c r="CH835" s="12"/>
      <c r="CI835" s="12"/>
      <c r="CJ835" s="12"/>
      <c r="CK835" s="12"/>
      <c r="CL835" s="12"/>
      <c r="CM835" s="12"/>
      <c r="CN835" s="12"/>
      <c r="CO835" s="12"/>
      <c r="CP835" s="12"/>
      <c r="CQ835" s="12"/>
      <c r="CR835" s="12"/>
      <c r="CS835" s="12"/>
      <c r="CT835" s="12"/>
      <c r="CU835" s="12"/>
      <c r="CV835" s="12"/>
      <c r="CW835" s="12"/>
      <c r="CX835" s="12"/>
      <c r="CY835" s="12"/>
      <c r="CZ835" s="12"/>
      <c r="DA835" s="12"/>
      <c r="DB835" s="12"/>
      <c r="DC835" s="12"/>
      <c r="DD835" s="12"/>
      <c r="DE835" s="12"/>
      <c r="DF835" s="12"/>
      <c r="DG835" s="12"/>
      <c r="DH835" s="12"/>
      <c r="DI835" s="12"/>
      <c r="DJ835" s="12"/>
      <c r="DK835" s="12"/>
      <c r="DL835" s="12"/>
      <c r="DM835" s="12"/>
      <c r="DN835" s="12"/>
      <c r="DO835" s="12"/>
      <c r="DP835" s="12"/>
      <c r="DQ835" s="12"/>
      <c r="DR835" s="12"/>
      <c r="DS835" s="12"/>
      <c r="DT835" s="12"/>
      <c r="DU835" s="12"/>
      <c r="DV835" s="12"/>
      <c r="DW835" s="12"/>
      <c r="DX835" s="12"/>
      <c r="DY835" s="12"/>
      <c r="DZ835" s="12"/>
      <c r="EA835" s="12"/>
      <c r="EB835" s="12"/>
      <c r="EC835" s="12"/>
      <c r="ED835" s="12"/>
      <c r="EE835" s="12"/>
      <c r="EF835" s="12"/>
      <c r="EG835" s="12"/>
      <c r="EH835" s="12"/>
      <c r="EI835" s="12"/>
      <c r="EJ835" s="12"/>
      <c r="EK835" s="12"/>
      <c r="EL835" s="12"/>
      <c r="EM835" s="12"/>
      <c r="EN835" s="12"/>
      <c r="EO835" s="12"/>
      <c r="EP835" s="12"/>
      <c r="EQ835" s="12"/>
      <c r="ER835" s="12"/>
      <c r="ES835" s="12"/>
      <c r="ET835" s="12"/>
      <c r="EU835" s="12"/>
      <c r="EV835" s="12"/>
      <c r="EW835" s="12"/>
      <c r="EX835" s="12"/>
      <c r="EY835" s="12"/>
      <c r="EZ835" s="12"/>
      <c r="FA835" s="12"/>
      <c r="FB835" s="12"/>
      <c r="FC835" s="12"/>
      <c r="FD835" s="12"/>
      <c r="FE835" s="12"/>
      <c r="FF835" s="12"/>
      <c r="FG835" s="12"/>
      <c r="FH835" s="12"/>
      <c r="FI835" s="12"/>
      <c r="FJ835" s="12"/>
      <c r="FK835" s="12"/>
      <c r="FL835" s="12"/>
      <c r="FM835" s="12"/>
      <c r="FN835" s="12"/>
      <c r="FO835" s="12"/>
      <c r="FP835" s="12"/>
      <c r="FQ835" s="12"/>
      <c r="FR835" s="12"/>
    </row>
    <row r="836" spans="19:174" x14ac:dyDescent="0.3">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12"/>
      <c r="CZ836" s="12"/>
      <c r="DA836" s="12"/>
      <c r="DB836" s="12"/>
      <c r="DC836" s="12"/>
      <c r="DD836" s="12"/>
      <c r="DE836" s="12"/>
      <c r="DF836" s="12"/>
      <c r="DG836" s="12"/>
      <c r="DH836" s="12"/>
      <c r="DI836" s="12"/>
      <c r="DJ836" s="12"/>
      <c r="DK836" s="12"/>
      <c r="DL836" s="12"/>
      <c r="DM836" s="12"/>
      <c r="DN836" s="12"/>
      <c r="DO836" s="12"/>
      <c r="DP836" s="12"/>
      <c r="DQ836" s="12"/>
      <c r="DR836" s="12"/>
      <c r="DS836" s="12"/>
      <c r="DT836" s="12"/>
      <c r="DU836" s="12"/>
      <c r="DV836" s="12"/>
      <c r="DW836" s="12"/>
      <c r="DX836" s="12"/>
      <c r="DY836" s="12"/>
      <c r="DZ836" s="12"/>
      <c r="EA836" s="12"/>
      <c r="EB836" s="12"/>
      <c r="EC836" s="12"/>
      <c r="ED836" s="12"/>
      <c r="EE836" s="12"/>
      <c r="EF836" s="12"/>
      <c r="EG836" s="12"/>
      <c r="EH836" s="12"/>
      <c r="EI836" s="12"/>
      <c r="EJ836" s="12"/>
      <c r="EK836" s="12"/>
      <c r="EL836" s="12"/>
      <c r="EM836" s="12"/>
      <c r="EN836" s="12"/>
      <c r="EO836" s="12"/>
      <c r="EP836" s="12"/>
      <c r="EQ836" s="12"/>
      <c r="ER836" s="12"/>
      <c r="ES836" s="12"/>
      <c r="ET836" s="12"/>
      <c r="EU836" s="12"/>
      <c r="EV836" s="12"/>
      <c r="EW836" s="12"/>
      <c r="EX836" s="12"/>
      <c r="EY836" s="12"/>
      <c r="EZ836" s="12"/>
      <c r="FA836" s="12"/>
      <c r="FB836" s="12"/>
      <c r="FC836" s="12"/>
      <c r="FD836" s="12"/>
      <c r="FE836" s="12"/>
      <c r="FF836" s="12"/>
      <c r="FG836" s="12"/>
      <c r="FH836" s="12"/>
      <c r="FI836" s="12"/>
      <c r="FJ836" s="12"/>
      <c r="FK836" s="12"/>
      <c r="FL836" s="12"/>
      <c r="FM836" s="12"/>
      <c r="FN836" s="12"/>
      <c r="FO836" s="12"/>
      <c r="FP836" s="12"/>
      <c r="FQ836" s="12"/>
      <c r="FR836" s="12"/>
    </row>
    <row r="837" spans="19:174" x14ac:dyDescent="0.3">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12"/>
      <c r="CC837" s="12"/>
      <c r="CD837" s="12"/>
      <c r="CE837" s="12"/>
      <c r="CF837" s="12"/>
      <c r="CG837" s="12"/>
      <c r="CH837" s="12"/>
      <c r="CI837" s="12"/>
      <c r="CJ837" s="12"/>
      <c r="CK837" s="12"/>
      <c r="CL837" s="12"/>
      <c r="CM837" s="12"/>
      <c r="CN837" s="12"/>
      <c r="CO837" s="12"/>
      <c r="CP837" s="12"/>
      <c r="CQ837" s="12"/>
      <c r="CR837" s="12"/>
      <c r="CS837" s="12"/>
      <c r="CT837" s="12"/>
      <c r="CU837" s="12"/>
      <c r="CV837" s="12"/>
      <c r="CW837" s="12"/>
      <c r="CX837" s="12"/>
      <c r="CY837" s="12"/>
      <c r="CZ837" s="12"/>
      <c r="DA837" s="12"/>
      <c r="DB837" s="12"/>
      <c r="DC837" s="12"/>
      <c r="DD837" s="12"/>
      <c r="DE837" s="12"/>
      <c r="DF837" s="12"/>
      <c r="DG837" s="12"/>
      <c r="DH837" s="12"/>
      <c r="DI837" s="12"/>
      <c r="DJ837" s="12"/>
      <c r="DK837" s="12"/>
      <c r="DL837" s="12"/>
      <c r="DM837" s="12"/>
      <c r="DN837" s="12"/>
      <c r="DO837" s="12"/>
      <c r="DP837" s="12"/>
      <c r="DQ837" s="12"/>
      <c r="DR837" s="12"/>
      <c r="DS837" s="12"/>
      <c r="DT837" s="12"/>
      <c r="DU837" s="12"/>
      <c r="DV837" s="12"/>
      <c r="DW837" s="12"/>
      <c r="DX837" s="12"/>
      <c r="DY837" s="12"/>
      <c r="DZ837" s="12"/>
      <c r="EA837" s="12"/>
      <c r="EB837" s="12"/>
      <c r="EC837" s="12"/>
      <c r="ED837" s="12"/>
      <c r="EE837" s="12"/>
      <c r="EF837" s="12"/>
      <c r="EG837" s="12"/>
      <c r="EH837" s="12"/>
      <c r="EI837" s="12"/>
      <c r="EJ837" s="12"/>
      <c r="EK837" s="12"/>
      <c r="EL837" s="12"/>
      <c r="EM837" s="12"/>
      <c r="EN837" s="12"/>
      <c r="EO837" s="12"/>
      <c r="EP837" s="12"/>
      <c r="EQ837" s="12"/>
      <c r="ER837" s="12"/>
      <c r="ES837" s="12"/>
      <c r="ET837" s="12"/>
      <c r="EU837" s="12"/>
      <c r="EV837" s="12"/>
      <c r="EW837" s="12"/>
      <c r="EX837" s="12"/>
      <c r="EY837" s="12"/>
      <c r="EZ837" s="12"/>
      <c r="FA837" s="12"/>
      <c r="FB837" s="12"/>
      <c r="FC837" s="12"/>
      <c r="FD837" s="12"/>
      <c r="FE837" s="12"/>
      <c r="FF837" s="12"/>
      <c r="FG837" s="12"/>
      <c r="FH837" s="12"/>
      <c r="FI837" s="12"/>
      <c r="FJ837" s="12"/>
      <c r="FK837" s="12"/>
      <c r="FL837" s="12"/>
      <c r="FM837" s="12"/>
      <c r="FN837" s="12"/>
      <c r="FO837" s="12"/>
      <c r="FP837" s="12"/>
      <c r="FQ837" s="12"/>
      <c r="FR837" s="12"/>
    </row>
    <row r="838" spans="19:174" x14ac:dyDescent="0.3">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12"/>
      <c r="EP838" s="12"/>
      <c r="EQ838" s="12"/>
      <c r="ER838" s="12"/>
      <c r="ES838" s="12"/>
      <c r="ET838" s="12"/>
      <c r="EU838" s="12"/>
      <c r="EV838" s="12"/>
      <c r="EW838" s="12"/>
      <c r="EX838" s="12"/>
      <c r="EY838" s="12"/>
      <c r="EZ838" s="12"/>
      <c r="FA838" s="12"/>
      <c r="FB838" s="12"/>
      <c r="FC838" s="12"/>
      <c r="FD838" s="12"/>
      <c r="FE838" s="12"/>
      <c r="FF838" s="12"/>
      <c r="FG838" s="12"/>
      <c r="FH838" s="12"/>
      <c r="FI838" s="12"/>
      <c r="FJ838" s="12"/>
      <c r="FK838" s="12"/>
      <c r="FL838" s="12"/>
      <c r="FM838" s="12"/>
      <c r="FN838" s="12"/>
      <c r="FO838" s="12"/>
      <c r="FP838" s="12"/>
      <c r="FQ838" s="12"/>
      <c r="FR838" s="12"/>
    </row>
    <row r="839" spans="19:174" x14ac:dyDescent="0.3">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12"/>
      <c r="CZ839" s="12"/>
      <c r="DA839" s="12"/>
      <c r="DB839" s="12"/>
      <c r="DC839" s="12"/>
      <c r="DD839" s="12"/>
      <c r="DE839" s="12"/>
      <c r="DF839" s="12"/>
      <c r="DG839" s="12"/>
      <c r="DH839" s="12"/>
      <c r="DI839" s="12"/>
      <c r="DJ839" s="12"/>
      <c r="DK839" s="12"/>
      <c r="DL839" s="12"/>
      <c r="DM839" s="12"/>
      <c r="DN839" s="12"/>
      <c r="DO839" s="12"/>
      <c r="DP839" s="12"/>
      <c r="DQ839" s="12"/>
      <c r="DR839" s="12"/>
      <c r="DS839" s="12"/>
      <c r="DT839" s="12"/>
      <c r="DU839" s="12"/>
      <c r="DV839" s="12"/>
      <c r="DW839" s="12"/>
      <c r="DX839" s="12"/>
      <c r="DY839" s="12"/>
      <c r="DZ839" s="12"/>
      <c r="EA839" s="12"/>
      <c r="EB839" s="12"/>
      <c r="EC839" s="12"/>
      <c r="ED839" s="12"/>
      <c r="EE839" s="12"/>
      <c r="EF839" s="12"/>
      <c r="EG839" s="12"/>
      <c r="EH839" s="12"/>
      <c r="EI839" s="12"/>
      <c r="EJ839" s="12"/>
      <c r="EK839" s="12"/>
      <c r="EL839" s="12"/>
      <c r="EM839" s="12"/>
      <c r="EN839" s="12"/>
      <c r="EO839" s="12"/>
      <c r="EP839" s="12"/>
      <c r="EQ839" s="12"/>
      <c r="ER839" s="12"/>
      <c r="ES839" s="12"/>
      <c r="ET839" s="12"/>
      <c r="EU839" s="12"/>
      <c r="EV839" s="12"/>
      <c r="EW839" s="12"/>
      <c r="EX839" s="12"/>
      <c r="EY839" s="12"/>
      <c r="EZ839" s="12"/>
      <c r="FA839" s="12"/>
      <c r="FB839" s="12"/>
      <c r="FC839" s="12"/>
      <c r="FD839" s="12"/>
      <c r="FE839" s="12"/>
      <c r="FF839" s="12"/>
      <c r="FG839" s="12"/>
      <c r="FH839" s="12"/>
      <c r="FI839" s="12"/>
      <c r="FJ839" s="12"/>
      <c r="FK839" s="12"/>
      <c r="FL839" s="12"/>
      <c r="FM839" s="12"/>
      <c r="FN839" s="12"/>
      <c r="FO839" s="12"/>
      <c r="FP839" s="12"/>
      <c r="FQ839" s="12"/>
      <c r="FR839" s="12"/>
    </row>
    <row r="840" spans="19:174" x14ac:dyDescent="0.3">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12"/>
      <c r="CC840" s="12"/>
      <c r="CD840" s="12"/>
      <c r="CE840" s="12"/>
      <c r="CF840" s="12"/>
      <c r="CG840" s="12"/>
      <c r="CH840" s="12"/>
      <c r="CI840" s="12"/>
      <c r="CJ840" s="12"/>
      <c r="CK840" s="12"/>
      <c r="CL840" s="12"/>
      <c r="CM840" s="12"/>
      <c r="CN840" s="12"/>
      <c r="CO840" s="12"/>
      <c r="CP840" s="12"/>
      <c r="CQ840" s="12"/>
      <c r="CR840" s="12"/>
      <c r="CS840" s="12"/>
      <c r="CT840" s="12"/>
      <c r="CU840" s="12"/>
      <c r="CV840" s="12"/>
      <c r="CW840" s="12"/>
      <c r="CX840" s="12"/>
      <c r="CY840" s="12"/>
      <c r="CZ840" s="12"/>
      <c r="DA840" s="12"/>
      <c r="DB840" s="12"/>
      <c r="DC840" s="12"/>
      <c r="DD840" s="12"/>
      <c r="DE840" s="12"/>
      <c r="DF840" s="12"/>
      <c r="DG840" s="12"/>
      <c r="DH840" s="12"/>
      <c r="DI840" s="12"/>
      <c r="DJ840" s="12"/>
      <c r="DK840" s="12"/>
      <c r="DL840" s="12"/>
      <c r="DM840" s="12"/>
      <c r="DN840" s="12"/>
      <c r="DO840" s="12"/>
      <c r="DP840" s="12"/>
      <c r="DQ840" s="12"/>
      <c r="DR840" s="12"/>
      <c r="DS840" s="12"/>
      <c r="DT840" s="12"/>
      <c r="DU840" s="12"/>
      <c r="DV840" s="12"/>
      <c r="DW840" s="12"/>
      <c r="DX840" s="12"/>
      <c r="DY840" s="12"/>
      <c r="DZ840" s="12"/>
      <c r="EA840" s="12"/>
      <c r="EB840" s="12"/>
      <c r="EC840" s="12"/>
      <c r="ED840" s="12"/>
      <c r="EE840" s="12"/>
      <c r="EF840" s="12"/>
      <c r="EG840" s="12"/>
      <c r="EH840" s="12"/>
      <c r="EI840" s="12"/>
      <c r="EJ840" s="12"/>
      <c r="EK840" s="12"/>
      <c r="EL840" s="12"/>
      <c r="EM840" s="12"/>
      <c r="EN840" s="12"/>
      <c r="EO840" s="12"/>
      <c r="EP840" s="12"/>
      <c r="EQ840" s="12"/>
      <c r="ER840" s="12"/>
      <c r="ES840" s="12"/>
      <c r="ET840" s="12"/>
      <c r="EU840" s="12"/>
      <c r="EV840" s="12"/>
      <c r="EW840" s="12"/>
      <c r="EX840" s="12"/>
      <c r="EY840" s="12"/>
      <c r="EZ840" s="12"/>
      <c r="FA840" s="12"/>
      <c r="FB840" s="12"/>
      <c r="FC840" s="12"/>
      <c r="FD840" s="12"/>
      <c r="FE840" s="12"/>
      <c r="FF840" s="12"/>
      <c r="FG840" s="12"/>
      <c r="FH840" s="12"/>
      <c r="FI840" s="12"/>
      <c r="FJ840" s="12"/>
      <c r="FK840" s="12"/>
      <c r="FL840" s="12"/>
      <c r="FM840" s="12"/>
      <c r="FN840" s="12"/>
      <c r="FO840" s="12"/>
      <c r="FP840" s="12"/>
      <c r="FQ840" s="12"/>
      <c r="FR840" s="12"/>
    </row>
    <row r="841" spans="19:174" x14ac:dyDescent="0.3">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12"/>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12"/>
      <c r="CZ841" s="12"/>
      <c r="DA841" s="12"/>
      <c r="DB841" s="12"/>
      <c r="DC841" s="12"/>
      <c r="DD841" s="12"/>
      <c r="DE841" s="12"/>
      <c r="DF841" s="12"/>
      <c r="DG841" s="12"/>
      <c r="DH841" s="12"/>
      <c r="DI841" s="12"/>
      <c r="DJ841" s="12"/>
      <c r="DK841" s="12"/>
      <c r="DL841" s="12"/>
      <c r="DM841" s="12"/>
      <c r="DN841" s="12"/>
      <c r="DO841" s="12"/>
      <c r="DP841" s="12"/>
      <c r="DQ841" s="12"/>
      <c r="DR841" s="12"/>
      <c r="DS841" s="12"/>
      <c r="DT841" s="12"/>
      <c r="DU841" s="12"/>
      <c r="DV841" s="12"/>
      <c r="DW841" s="12"/>
      <c r="DX841" s="12"/>
      <c r="DY841" s="12"/>
      <c r="DZ841" s="12"/>
      <c r="EA841" s="12"/>
      <c r="EB841" s="12"/>
      <c r="EC841" s="12"/>
      <c r="ED841" s="12"/>
      <c r="EE841" s="12"/>
      <c r="EF841" s="12"/>
      <c r="EG841" s="12"/>
      <c r="EH841" s="12"/>
      <c r="EI841" s="12"/>
      <c r="EJ841" s="12"/>
      <c r="EK841" s="12"/>
      <c r="EL841" s="12"/>
      <c r="EM841" s="12"/>
      <c r="EN841" s="12"/>
      <c r="EO841" s="12"/>
      <c r="EP841" s="12"/>
      <c r="EQ841" s="12"/>
      <c r="ER841" s="12"/>
      <c r="ES841" s="12"/>
      <c r="ET841" s="12"/>
      <c r="EU841" s="12"/>
      <c r="EV841" s="12"/>
      <c r="EW841" s="12"/>
      <c r="EX841" s="12"/>
      <c r="EY841" s="12"/>
      <c r="EZ841" s="12"/>
      <c r="FA841" s="12"/>
      <c r="FB841" s="12"/>
      <c r="FC841" s="12"/>
      <c r="FD841" s="12"/>
      <c r="FE841" s="12"/>
      <c r="FF841" s="12"/>
      <c r="FG841" s="12"/>
      <c r="FH841" s="12"/>
      <c r="FI841" s="12"/>
      <c r="FJ841" s="12"/>
      <c r="FK841" s="12"/>
      <c r="FL841" s="12"/>
      <c r="FM841" s="12"/>
      <c r="FN841" s="12"/>
      <c r="FO841" s="12"/>
      <c r="FP841" s="12"/>
      <c r="FQ841" s="12"/>
      <c r="FR841" s="12"/>
    </row>
    <row r="842" spans="19:174" x14ac:dyDescent="0.3">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12"/>
      <c r="CC842" s="12"/>
      <c r="CD842" s="12"/>
      <c r="CE842" s="12"/>
      <c r="CF842" s="12"/>
      <c r="CG842" s="12"/>
      <c r="CH842" s="12"/>
      <c r="CI842" s="12"/>
      <c r="CJ842" s="12"/>
      <c r="CK842" s="12"/>
      <c r="CL842" s="12"/>
      <c r="CM842" s="12"/>
      <c r="CN842" s="12"/>
      <c r="CO842" s="12"/>
      <c r="CP842" s="12"/>
      <c r="CQ842" s="12"/>
      <c r="CR842" s="12"/>
      <c r="CS842" s="12"/>
      <c r="CT842" s="12"/>
      <c r="CU842" s="12"/>
      <c r="CV842" s="12"/>
      <c r="CW842" s="12"/>
      <c r="CX842" s="12"/>
      <c r="CY842" s="12"/>
      <c r="CZ842" s="12"/>
      <c r="DA842" s="12"/>
      <c r="DB842" s="12"/>
      <c r="DC842" s="12"/>
      <c r="DD842" s="12"/>
      <c r="DE842" s="12"/>
      <c r="DF842" s="12"/>
      <c r="DG842" s="12"/>
      <c r="DH842" s="12"/>
      <c r="DI842" s="12"/>
      <c r="DJ842" s="12"/>
      <c r="DK842" s="12"/>
      <c r="DL842" s="12"/>
      <c r="DM842" s="12"/>
      <c r="DN842" s="12"/>
      <c r="DO842" s="12"/>
      <c r="DP842" s="12"/>
      <c r="DQ842" s="12"/>
      <c r="DR842" s="12"/>
      <c r="DS842" s="12"/>
      <c r="DT842" s="12"/>
      <c r="DU842" s="12"/>
      <c r="DV842" s="12"/>
      <c r="DW842" s="12"/>
      <c r="DX842" s="12"/>
      <c r="DY842" s="12"/>
      <c r="DZ842" s="12"/>
      <c r="EA842" s="12"/>
      <c r="EB842" s="12"/>
      <c r="EC842" s="12"/>
      <c r="ED842" s="12"/>
      <c r="EE842" s="12"/>
      <c r="EF842" s="12"/>
      <c r="EG842" s="12"/>
      <c r="EH842" s="12"/>
      <c r="EI842" s="12"/>
      <c r="EJ842" s="12"/>
      <c r="EK842" s="12"/>
      <c r="EL842" s="12"/>
      <c r="EM842" s="12"/>
      <c r="EN842" s="12"/>
      <c r="EO842" s="12"/>
      <c r="EP842" s="12"/>
      <c r="EQ842" s="12"/>
      <c r="ER842" s="12"/>
      <c r="ES842" s="12"/>
      <c r="ET842" s="12"/>
      <c r="EU842" s="12"/>
      <c r="EV842" s="12"/>
      <c r="EW842" s="12"/>
      <c r="EX842" s="12"/>
      <c r="EY842" s="12"/>
      <c r="EZ842" s="12"/>
      <c r="FA842" s="12"/>
      <c r="FB842" s="12"/>
      <c r="FC842" s="12"/>
      <c r="FD842" s="12"/>
      <c r="FE842" s="12"/>
      <c r="FF842" s="12"/>
      <c r="FG842" s="12"/>
      <c r="FH842" s="12"/>
      <c r="FI842" s="12"/>
      <c r="FJ842" s="12"/>
      <c r="FK842" s="12"/>
      <c r="FL842" s="12"/>
      <c r="FM842" s="12"/>
      <c r="FN842" s="12"/>
      <c r="FO842" s="12"/>
      <c r="FP842" s="12"/>
      <c r="FQ842" s="12"/>
      <c r="FR842" s="12"/>
    </row>
    <row r="843" spans="19:174" x14ac:dyDescent="0.3">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12"/>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12"/>
      <c r="CZ843" s="12"/>
      <c r="DA843" s="12"/>
      <c r="DB843" s="12"/>
      <c r="DC843" s="12"/>
      <c r="DD843" s="12"/>
      <c r="DE843" s="12"/>
      <c r="DF843" s="12"/>
      <c r="DG843" s="12"/>
      <c r="DH843" s="12"/>
      <c r="DI843" s="12"/>
      <c r="DJ843" s="12"/>
      <c r="DK843" s="12"/>
      <c r="DL843" s="12"/>
      <c r="DM843" s="12"/>
      <c r="DN843" s="12"/>
      <c r="DO843" s="12"/>
      <c r="DP843" s="12"/>
      <c r="DQ843" s="12"/>
      <c r="DR843" s="12"/>
      <c r="DS843" s="12"/>
      <c r="DT843" s="12"/>
      <c r="DU843" s="12"/>
      <c r="DV843" s="12"/>
      <c r="DW843" s="12"/>
      <c r="DX843" s="12"/>
      <c r="DY843" s="12"/>
      <c r="DZ843" s="12"/>
      <c r="EA843" s="12"/>
      <c r="EB843" s="12"/>
      <c r="EC843" s="12"/>
      <c r="ED843" s="12"/>
      <c r="EE843" s="12"/>
      <c r="EF843" s="12"/>
      <c r="EG843" s="12"/>
      <c r="EH843" s="12"/>
      <c r="EI843" s="12"/>
      <c r="EJ843" s="12"/>
      <c r="EK843" s="12"/>
      <c r="EL843" s="12"/>
      <c r="EM843" s="12"/>
      <c r="EN843" s="12"/>
      <c r="EO843" s="12"/>
      <c r="EP843" s="12"/>
      <c r="EQ843" s="12"/>
      <c r="ER843" s="12"/>
      <c r="ES843" s="12"/>
      <c r="ET843" s="12"/>
      <c r="EU843" s="12"/>
      <c r="EV843" s="12"/>
      <c r="EW843" s="12"/>
      <c r="EX843" s="12"/>
      <c r="EY843" s="12"/>
      <c r="EZ843" s="12"/>
      <c r="FA843" s="12"/>
      <c r="FB843" s="12"/>
      <c r="FC843" s="12"/>
      <c r="FD843" s="12"/>
      <c r="FE843" s="12"/>
      <c r="FF843" s="12"/>
      <c r="FG843" s="12"/>
      <c r="FH843" s="12"/>
      <c r="FI843" s="12"/>
      <c r="FJ843" s="12"/>
      <c r="FK843" s="12"/>
      <c r="FL843" s="12"/>
      <c r="FM843" s="12"/>
      <c r="FN843" s="12"/>
      <c r="FO843" s="12"/>
      <c r="FP843" s="12"/>
      <c r="FQ843" s="12"/>
      <c r="FR843" s="12"/>
    </row>
    <row r="844" spans="19:174" x14ac:dyDescent="0.3">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c r="DA844" s="12"/>
      <c r="DB844" s="12"/>
      <c r="DC844" s="12"/>
      <c r="DD844" s="12"/>
      <c r="DE844" s="12"/>
      <c r="DF844" s="12"/>
      <c r="DG844" s="12"/>
      <c r="DH844" s="12"/>
      <c r="DI844" s="12"/>
      <c r="DJ844" s="12"/>
      <c r="DK844" s="12"/>
      <c r="DL844" s="12"/>
      <c r="DM844" s="12"/>
      <c r="DN844" s="12"/>
      <c r="DO844" s="12"/>
      <c r="DP844" s="12"/>
      <c r="DQ844" s="12"/>
      <c r="DR844" s="12"/>
      <c r="DS844" s="12"/>
      <c r="DT844" s="12"/>
      <c r="DU844" s="12"/>
      <c r="DV844" s="12"/>
      <c r="DW844" s="12"/>
      <c r="DX844" s="12"/>
      <c r="DY844" s="12"/>
      <c r="DZ844" s="12"/>
      <c r="EA844" s="12"/>
      <c r="EB844" s="12"/>
      <c r="EC844" s="12"/>
      <c r="ED844" s="12"/>
      <c r="EE844" s="12"/>
      <c r="EF844" s="12"/>
      <c r="EG844" s="12"/>
      <c r="EH844" s="12"/>
      <c r="EI844" s="12"/>
      <c r="EJ844" s="12"/>
      <c r="EK844" s="12"/>
      <c r="EL844" s="12"/>
      <c r="EM844" s="12"/>
      <c r="EN844" s="12"/>
      <c r="EO844" s="12"/>
      <c r="EP844" s="12"/>
      <c r="EQ844" s="12"/>
      <c r="ER844" s="12"/>
      <c r="ES844" s="12"/>
      <c r="ET844" s="12"/>
      <c r="EU844" s="12"/>
      <c r="EV844" s="12"/>
      <c r="EW844" s="12"/>
      <c r="EX844" s="12"/>
      <c r="EY844" s="12"/>
      <c r="EZ844" s="12"/>
      <c r="FA844" s="12"/>
      <c r="FB844" s="12"/>
      <c r="FC844" s="12"/>
      <c r="FD844" s="12"/>
      <c r="FE844" s="12"/>
      <c r="FF844" s="12"/>
      <c r="FG844" s="12"/>
      <c r="FH844" s="12"/>
      <c r="FI844" s="12"/>
      <c r="FJ844" s="12"/>
      <c r="FK844" s="12"/>
      <c r="FL844" s="12"/>
      <c r="FM844" s="12"/>
      <c r="FN844" s="12"/>
      <c r="FO844" s="12"/>
      <c r="FP844" s="12"/>
      <c r="FQ844" s="12"/>
      <c r="FR844" s="12"/>
    </row>
    <row r="845" spans="19:174" x14ac:dyDescent="0.3">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12"/>
      <c r="CZ845" s="12"/>
      <c r="DA845" s="12"/>
      <c r="DB845" s="12"/>
      <c r="DC845" s="12"/>
      <c r="DD845" s="12"/>
      <c r="DE845" s="12"/>
      <c r="DF845" s="12"/>
      <c r="DG845" s="12"/>
      <c r="DH845" s="12"/>
      <c r="DI845" s="12"/>
      <c r="DJ845" s="12"/>
      <c r="DK845" s="12"/>
      <c r="DL845" s="12"/>
      <c r="DM845" s="12"/>
      <c r="DN845" s="12"/>
      <c r="DO845" s="12"/>
      <c r="DP845" s="12"/>
      <c r="DQ845" s="12"/>
      <c r="DR845" s="12"/>
      <c r="DS845" s="12"/>
      <c r="DT845" s="12"/>
      <c r="DU845" s="12"/>
      <c r="DV845" s="12"/>
      <c r="DW845" s="12"/>
      <c r="DX845" s="12"/>
      <c r="DY845" s="12"/>
      <c r="DZ845" s="12"/>
      <c r="EA845" s="12"/>
      <c r="EB845" s="12"/>
      <c r="EC845" s="12"/>
      <c r="ED845" s="12"/>
      <c r="EE845" s="12"/>
      <c r="EF845" s="12"/>
      <c r="EG845" s="12"/>
      <c r="EH845" s="12"/>
      <c r="EI845" s="12"/>
      <c r="EJ845" s="12"/>
      <c r="EK845" s="12"/>
      <c r="EL845" s="12"/>
      <c r="EM845" s="12"/>
      <c r="EN845" s="12"/>
      <c r="EO845" s="12"/>
      <c r="EP845" s="12"/>
      <c r="EQ845" s="12"/>
      <c r="ER845" s="12"/>
      <c r="ES845" s="12"/>
      <c r="ET845" s="12"/>
      <c r="EU845" s="12"/>
      <c r="EV845" s="12"/>
      <c r="EW845" s="12"/>
      <c r="EX845" s="12"/>
      <c r="EY845" s="12"/>
      <c r="EZ845" s="12"/>
      <c r="FA845" s="12"/>
      <c r="FB845" s="12"/>
      <c r="FC845" s="12"/>
      <c r="FD845" s="12"/>
      <c r="FE845" s="12"/>
      <c r="FF845" s="12"/>
      <c r="FG845" s="12"/>
      <c r="FH845" s="12"/>
      <c r="FI845" s="12"/>
      <c r="FJ845" s="12"/>
      <c r="FK845" s="12"/>
      <c r="FL845" s="12"/>
      <c r="FM845" s="12"/>
      <c r="FN845" s="12"/>
      <c r="FO845" s="12"/>
      <c r="FP845" s="12"/>
      <c r="FQ845" s="12"/>
      <c r="FR845" s="12"/>
    </row>
    <row r="846" spans="19:174" x14ac:dyDescent="0.3">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2"/>
      <c r="DI846" s="12"/>
      <c r="DJ846" s="12"/>
      <c r="DK846" s="12"/>
      <c r="DL846" s="12"/>
      <c r="DM846" s="12"/>
      <c r="DN846" s="12"/>
      <c r="DO846" s="12"/>
      <c r="DP846" s="12"/>
      <c r="DQ846" s="12"/>
      <c r="DR846" s="12"/>
      <c r="DS846" s="12"/>
      <c r="DT846" s="12"/>
      <c r="DU846" s="12"/>
      <c r="DV846" s="12"/>
      <c r="DW846" s="12"/>
      <c r="DX846" s="12"/>
      <c r="DY846" s="12"/>
      <c r="DZ846" s="12"/>
      <c r="EA846" s="12"/>
      <c r="EB846" s="12"/>
      <c r="EC846" s="12"/>
      <c r="ED846" s="12"/>
      <c r="EE846" s="12"/>
      <c r="EF846" s="12"/>
      <c r="EG846" s="12"/>
      <c r="EH846" s="12"/>
      <c r="EI846" s="12"/>
      <c r="EJ846" s="12"/>
      <c r="EK846" s="12"/>
      <c r="EL846" s="12"/>
      <c r="EM846" s="12"/>
      <c r="EN846" s="12"/>
      <c r="EO846" s="12"/>
      <c r="EP846" s="12"/>
      <c r="EQ846" s="12"/>
      <c r="ER846" s="12"/>
      <c r="ES846" s="12"/>
      <c r="ET846" s="12"/>
      <c r="EU846" s="12"/>
      <c r="EV846" s="12"/>
      <c r="EW846" s="12"/>
      <c r="EX846" s="12"/>
      <c r="EY846" s="12"/>
      <c r="EZ846" s="12"/>
      <c r="FA846" s="12"/>
      <c r="FB846" s="12"/>
      <c r="FC846" s="12"/>
      <c r="FD846" s="12"/>
      <c r="FE846" s="12"/>
      <c r="FF846" s="12"/>
      <c r="FG846" s="12"/>
      <c r="FH846" s="12"/>
      <c r="FI846" s="12"/>
      <c r="FJ846" s="12"/>
      <c r="FK846" s="12"/>
      <c r="FL846" s="12"/>
      <c r="FM846" s="12"/>
      <c r="FN846" s="12"/>
      <c r="FO846" s="12"/>
      <c r="FP846" s="12"/>
      <c r="FQ846" s="12"/>
      <c r="FR846" s="12"/>
    </row>
    <row r="847" spans="19:174" x14ac:dyDescent="0.3">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12"/>
      <c r="CC847" s="12"/>
      <c r="CD847" s="12"/>
      <c r="CE847" s="12"/>
      <c r="CF847" s="12"/>
      <c r="CG847" s="12"/>
      <c r="CH847" s="12"/>
      <c r="CI847" s="12"/>
      <c r="CJ847" s="12"/>
      <c r="CK847" s="12"/>
      <c r="CL847" s="12"/>
      <c r="CM847" s="12"/>
      <c r="CN847" s="12"/>
      <c r="CO847" s="12"/>
      <c r="CP847" s="12"/>
      <c r="CQ847" s="12"/>
      <c r="CR847" s="12"/>
      <c r="CS847" s="12"/>
      <c r="CT847" s="12"/>
      <c r="CU847" s="12"/>
      <c r="CV847" s="12"/>
      <c r="CW847" s="12"/>
      <c r="CX847" s="12"/>
      <c r="CY847" s="12"/>
      <c r="CZ847" s="12"/>
      <c r="DA847" s="12"/>
      <c r="DB847" s="12"/>
      <c r="DC847" s="12"/>
      <c r="DD847" s="12"/>
      <c r="DE847" s="12"/>
      <c r="DF847" s="12"/>
      <c r="DG847" s="12"/>
      <c r="DH847" s="12"/>
      <c r="DI847" s="12"/>
      <c r="DJ847" s="12"/>
      <c r="DK847" s="12"/>
      <c r="DL847" s="12"/>
      <c r="DM847" s="12"/>
      <c r="DN847" s="12"/>
      <c r="DO847" s="12"/>
      <c r="DP847" s="12"/>
      <c r="DQ847" s="12"/>
      <c r="DR847" s="12"/>
      <c r="DS847" s="12"/>
      <c r="DT847" s="12"/>
      <c r="DU847" s="12"/>
      <c r="DV847" s="12"/>
      <c r="DW847" s="12"/>
      <c r="DX847" s="12"/>
      <c r="DY847" s="12"/>
      <c r="DZ847" s="12"/>
      <c r="EA847" s="12"/>
      <c r="EB847" s="12"/>
      <c r="EC847" s="12"/>
      <c r="ED847" s="12"/>
      <c r="EE847" s="12"/>
      <c r="EF847" s="12"/>
      <c r="EG847" s="12"/>
      <c r="EH847" s="12"/>
      <c r="EI847" s="12"/>
      <c r="EJ847" s="12"/>
      <c r="EK847" s="12"/>
      <c r="EL847" s="12"/>
      <c r="EM847" s="12"/>
      <c r="EN847" s="12"/>
      <c r="EO847" s="12"/>
      <c r="EP847" s="12"/>
      <c r="EQ847" s="12"/>
      <c r="ER847" s="12"/>
      <c r="ES847" s="12"/>
      <c r="ET847" s="12"/>
      <c r="EU847" s="12"/>
      <c r="EV847" s="12"/>
      <c r="EW847" s="12"/>
      <c r="EX847" s="12"/>
      <c r="EY847" s="12"/>
      <c r="EZ847" s="12"/>
      <c r="FA847" s="12"/>
      <c r="FB847" s="12"/>
      <c r="FC847" s="12"/>
      <c r="FD847" s="12"/>
      <c r="FE847" s="12"/>
      <c r="FF847" s="12"/>
      <c r="FG847" s="12"/>
      <c r="FH847" s="12"/>
      <c r="FI847" s="12"/>
      <c r="FJ847" s="12"/>
      <c r="FK847" s="12"/>
      <c r="FL847" s="12"/>
      <c r="FM847" s="12"/>
      <c r="FN847" s="12"/>
      <c r="FO847" s="12"/>
      <c r="FP847" s="12"/>
      <c r="FQ847" s="12"/>
      <c r="FR847" s="12"/>
    </row>
    <row r="848" spans="19:174" x14ac:dyDescent="0.3">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c r="CA848" s="12"/>
      <c r="CB848" s="12"/>
      <c r="CC848" s="12"/>
      <c r="CD848" s="12"/>
      <c r="CE848" s="12"/>
      <c r="CF848" s="12"/>
      <c r="CG848" s="12"/>
      <c r="CH848" s="12"/>
      <c r="CI848" s="12"/>
      <c r="CJ848" s="12"/>
      <c r="CK848" s="12"/>
      <c r="CL848" s="12"/>
      <c r="CM848" s="12"/>
      <c r="CN848" s="12"/>
      <c r="CO848" s="12"/>
      <c r="CP848" s="12"/>
      <c r="CQ848" s="12"/>
      <c r="CR848" s="12"/>
      <c r="CS848" s="12"/>
      <c r="CT848" s="12"/>
      <c r="CU848" s="12"/>
      <c r="CV848" s="12"/>
      <c r="CW848" s="12"/>
      <c r="CX848" s="12"/>
      <c r="CY848" s="12"/>
      <c r="CZ848" s="12"/>
      <c r="DA848" s="12"/>
      <c r="DB848" s="12"/>
      <c r="DC848" s="12"/>
      <c r="DD848" s="12"/>
      <c r="DE848" s="12"/>
      <c r="DF848" s="12"/>
      <c r="DG848" s="12"/>
      <c r="DH848" s="12"/>
      <c r="DI848" s="12"/>
      <c r="DJ848" s="12"/>
      <c r="DK848" s="12"/>
      <c r="DL848" s="12"/>
      <c r="DM848" s="12"/>
      <c r="DN848" s="12"/>
      <c r="DO848" s="12"/>
      <c r="DP848" s="12"/>
      <c r="DQ848" s="12"/>
      <c r="DR848" s="12"/>
      <c r="DS848" s="12"/>
      <c r="DT848" s="12"/>
      <c r="DU848" s="12"/>
      <c r="DV848" s="12"/>
      <c r="DW848" s="12"/>
      <c r="DX848" s="12"/>
      <c r="DY848" s="12"/>
      <c r="DZ848" s="12"/>
      <c r="EA848" s="12"/>
      <c r="EB848" s="12"/>
      <c r="EC848" s="12"/>
      <c r="ED848" s="12"/>
      <c r="EE848" s="12"/>
      <c r="EF848" s="12"/>
      <c r="EG848" s="12"/>
      <c r="EH848" s="12"/>
      <c r="EI848" s="12"/>
      <c r="EJ848" s="12"/>
      <c r="EK848" s="12"/>
      <c r="EL848" s="12"/>
      <c r="EM848" s="12"/>
      <c r="EN848" s="12"/>
      <c r="EO848" s="12"/>
      <c r="EP848" s="12"/>
      <c r="EQ848" s="12"/>
      <c r="ER848" s="12"/>
      <c r="ES848" s="12"/>
      <c r="ET848" s="12"/>
      <c r="EU848" s="12"/>
      <c r="EV848" s="12"/>
      <c r="EW848" s="12"/>
      <c r="EX848" s="12"/>
      <c r="EY848" s="12"/>
      <c r="EZ848" s="12"/>
      <c r="FA848" s="12"/>
      <c r="FB848" s="12"/>
      <c r="FC848" s="12"/>
      <c r="FD848" s="12"/>
      <c r="FE848" s="12"/>
      <c r="FF848" s="12"/>
      <c r="FG848" s="12"/>
      <c r="FH848" s="12"/>
      <c r="FI848" s="12"/>
      <c r="FJ848" s="12"/>
      <c r="FK848" s="12"/>
      <c r="FL848" s="12"/>
      <c r="FM848" s="12"/>
      <c r="FN848" s="12"/>
      <c r="FO848" s="12"/>
      <c r="FP848" s="12"/>
      <c r="FQ848" s="12"/>
      <c r="FR848" s="12"/>
    </row>
    <row r="849" spans="19:174" x14ac:dyDescent="0.3">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12"/>
      <c r="CZ849" s="12"/>
      <c r="DA849" s="12"/>
      <c r="DB849" s="12"/>
      <c r="DC849" s="12"/>
      <c r="DD849" s="12"/>
      <c r="DE849" s="12"/>
      <c r="DF849" s="12"/>
      <c r="DG849" s="12"/>
      <c r="DH849" s="12"/>
      <c r="DI849" s="12"/>
      <c r="DJ849" s="12"/>
      <c r="DK849" s="12"/>
      <c r="DL849" s="12"/>
      <c r="DM849" s="12"/>
      <c r="DN849" s="12"/>
      <c r="DO849" s="12"/>
      <c r="DP849" s="12"/>
      <c r="DQ849" s="12"/>
      <c r="DR849" s="12"/>
      <c r="DS849" s="12"/>
      <c r="DT849" s="12"/>
      <c r="DU849" s="12"/>
      <c r="DV849" s="12"/>
      <c r="DW849" s="12"/>
      <c r="DX849" s="12"/>
      <c r="DY849" s="12"/>
      <c r="DZ849" s="12"/>
      <c r="EA849" s="12"/>
      <c r="EB849" s="12"/>
      <c r="EC849" s="12"/>
      <c r="ED849" s="12"/>
      <c r="EE849" s="12"/>
      <c r="EF849" s="12"/>
      <c r="EG849" s="12"/>
      <c r="EH849" s="12"/>
      <c r="EI849" s="12"/>
      <c r="EJ849" s="12"/>
      <c r="EK849" s="12"/>
      <c r="EL849" s="12"/>
      <c r="EM849" s="12"/>
      <c r="EN849" s="12"/>
      <c r="EO849" s="12"/>
      <c r="EP849" s="12"/>
      <c r="EQ849" s="12"/>
      <c r="ER849" s="12"/>
      <c r="ES849" s="12"/>
      <c r="ET849" s="12"/>
      <c r="EU849" s="12"/>
      <c r="EV849" s="12"/>
      <c r="EW849" s="12"/>
      <c r="EX849" s="12"/>
      <c r="EY849" s="12"/>
      <c r="EZ849" s="12"/>
      <c r="FA849" s="12"/>
      <c r="FB849" s="12"/>
      <c r="FC849" s="12"/>
      <c r="FD849" s="12"/>
      <c r="FE849" s="12"/>
      <c r="FF849" s="12"/>
      <c r="FG849" s="12"/>
      <c r="FH849" s="12"/>
      <c r="FI849" s="12"/>
      <c r="FJ849" s="12"/>
      <c r="FK849" s="12"/>
      <c r="FL849" s="12"/>
      <c r="FM849" s="12"/>
      <c r="FN849" s="12"/>
      <c r="FO849" s="12"/>
      <c r="FP849" s="12"/>
      <c r="FQ849" s="12"/>
      <c r="FR849" s="12"/>
    </row>
    <row r="850" spans="19:174" x14ac:dyDescent="0.3">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c r="DA850" s="12"/>
      <c r="DB850" s="12"/>
      <c r="DC850" s="12"/>
      <c r="DD850" s="12"/>
      <c r="DE850" s="12"/>
      <c r="DF850" s="12"/>
      <c r="DG850" s="12"/>
      <c r="DH850" s="12"/>
      <c r="DI850" s="12"/>
      <c r="DJ850" s="12"/>
      <c r="DK850" s="12"/>
      <c r="DL850" s="12"/>
      <c r="DM850" s="12"/>
      <c r="DN850" s="12"/>
      <c r="DO850" s="12"/>
      <c r="DP850" s="12"/>
      <c r="DQ850" s="12"/>
      <c r="DR850" s="12"/>
      <c r="DS850" s="12"/>
      <c r="DT850" s="12"/>
      <c r="DU850" s="12"/>
      <c r="DV850" s="12"/>
      <c r="DW850" s="12"/>
      <c r="DX850" s="12"/>
      <c r="DY850" s="12"/>
      <c r="DZ850" s="12"/>
      <c r="EA850" s="12"/>
      <c r="EB850" s="12"/>
      <c r="EC850" s="12"/>
      <c r="ED850" s="12"/>
      <c r="EE850" s="12"/>
      <c r="EF850" s="12"/>
      <c r="EG850" s="12"/>
      <c r="EH850" s="12"/>
      <c r="EI850" s="12"/>
      <c r="EJ850" s="12"/>
      <c r="EK850" s="12"/>
      <c r="EL850" s="12"/>
      <c r="EM850" s="12"/>
      <c r="EN850" s="12"/>
      <c r="EO850" s="12"/>
      <c r="EP850" s="12"/>
      <c r="EQ850" s="12"/>
      <c r="ER850" s="12"/>
      <c r="ES850" s="12"/>
      <c r="ET850" s="12"/>
      <c r="EU850" s="12"/>
      <c r="EV850" s="12"/>
      <c r="EW850" s="12"/>
      <c r="EX850" s="12"/>
      <c r="EY850" s="12"/>
      <c r="EZ850" s="12"/>
      <c r="FA850" s="12"/>
      <c r="FB850" s="12"/>
      <c r="FC850" s="12"/>
      <c r="FD850" s="12"/>
      <c r="FE850" s="12"/>
      <c r="FF850" s="12"/>
      <c r="FG850" s="12"/>
      <c r="FH850" s="12"/>
      <c r="FI850" s="12"/>
      <c r="FJ850" s="12"/>
      <c r="FK850" s="12"/>
      <c r="FL850" s="12"/>
      <c r="FM850" s="12"/>
      <c r="FN850" s="12"/>
      <c r="FO850" s="12"/>
      <c r="FP850" s="12"/>
      <c r="FQ850" s="12"/>
      <c r="FR850" s="12"/>
    </row>
    <row r="851" spans="19:174" x14ac:dyDescent="0.3">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c r="DA851" s="12"/>
      <c r="DB851" s="12"/>
      <c r="DC851" s="12"/>
      <c r="DD851" s="12"/>
      <c r="DE851" s="12"/>
      <c r="DF851" s="12"/>
      <c r="DG851" s="12"/>
      <c r="DH851" s="12"/>
      <c r="DI851" s="12"/>
      <c r="DJ851" s="12"/>
      <c r="DK851" s="12"/>
      <c r="DL851" s="12"/>
      <c r="DM851" s="12"/>
      <c r="DN851" s="12"/>
      <c r="DO851" s="12"/>
      <c r="DP851" s="12"/>
      <c r="DQ851" s="12"/>
      <c r="DR851" s="12"/>
      <c r="DS851" s="12"/>
      <c r="DT851" s="12"/>
      <c r="DU851" s="12"/>
      <c r="DV851" s="12"/>
      <c r="DW851" s="12"/>
      <c r="DX851" s="12"/>
      <c r="DY851" s="12"/>
      <c r="DZ851" s="12"/>
      <c r="EA851" s="12"/>
      <c r="EB851" s="12"/>
      <c r="EC851" s="12"/>
      <c r="ED851" s="12"/>
      <c r="EE851" s="12"/>
      <c r="EF851" s="12"/>
      <c r="EG851" s="12"/>
      <c r="EH851" s="12"/>
      <c r="EI851" s="12"/>
      <c r="EJ851" s="12"/>
      <c r="EK851" s="12"/>
      <c r="EL851" s="12"/>
      <c r="EM851" s="12"/>
      <c r="EN851" s="12"/>
      <c r="EO851" s="12"/>
      <c r="EP851" s="12"/>
      <c r="EQ851" s="12"/>
      <c r="ER851" s="12"/>
      <c r="ES851" s="12"/>
      <c r="ET851" s="12"/>
      <c r="EU851" s="12"/>
      <c r="EV851" s="12"/>
      <c r="EW851" s="12"/>
      <c r="EX851" s="12"/>
      <c r="EY851" s="12"/>
      <c r="EZ851" s="12"/>
      <c r="FA851" s="12"/>
      <c r="FB851" s="12"/>
      <c r="FC851" s="12"/>
      <c r="FD851" s="12"/>
      <c r="FE851" s="12"/>
      <c r="FF851" s="12"/>
      <c r="FG851" s="12"/>
      <c r="FH851" s="12"/>
      <c r="FI851" s="12"/>
      <c r="FJ851" s="12"/>
      <c r="FK851" s="12"/>
      <c r="FL851" s="12"/>
      <c r="FM851" s="12"/>
      <c r="FN851" s="12"/>
      <c r="FO851" s="12"/>
      <c r="FP851" s="12"/>
      <c r="FQ851" s="12"/>
      <c r="FR851" s="12"/>
    </row>
    <row r="852" spans="19:174" x14ac:dyDescent="0.3">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12"/>
      <c r="CC852" s="12"/>
      <c r="CD852" s="12"/>
      <c r="CE852" s="12"/>
      <c r="CF852" s="12"/>
      <c r="CG852" s="12"/>
      <c r="CH852" s="12"/>
      <c r="CI852" s="12"/>
      <c r="CJ852" s="12"/>
      <c r="CK852" s="12"/>
      <c r="CL852" s="12"/>
      <c r="CM852" s="12"/>
      <c r="CN852" s="12"/>
      <c r="CO852" s="12"/>
      <c r="CP852" s="12"/>
      <c r="CQ852" s="12"/>
      <c r="CR852" s="12"/>
      <c r="CS852" s="12"/>
      <c r="CT852" s="12"/>
      <c r="CU852" s="12"/>
      <c r="CV852" s="12"/>
      <c r="CW852" s="12"/>
      <c r="CX852" s="12"/>
      <c r="CY852" s="12"/>
      <c r="CZ852" s="12"/>
      <c r="DA852" s="12"/>
      <c r="DB852" s="12"/>
      <c r="DC852" s="12"/>
      <c r="DD852" s="12"/>
      <c r="DE852" s="12"/>
      <c r="DF852" s="12"/>
      <c r="DG852" s="12"/>
      <c r="DH852" s="12"/>
      <c r="DI852" s="12"/>
      <c r="DJ852" s="12"/>
      <c r="DK852" s="12"/>
      <c r="DL852" s="12"/>
      <c r="DM852" s="12"/>
      <c r="DN852" s="12"/>
      <c r="DO852" s="12"/>
      <c r="DP852" s="12"/>
      <c r="DQ852" s="12"/>
      <c r="DR852" s="12"/>
      <c r="DS852" s="12"/>
      <c r="DT852" s="12"/>
      <c r="DU852" s="12"/>
      <c r="DV852" s="12"/>
      <c r="DW852" s="12"/>
      <c r="DX852" s="12"/>
      <c r="DY852" s="12"/>
      <c r="DZ852" s="12"/>
      <c r="EA852" s="12"/>
      <c r="EB852" s="12"/>
      <c r="EC852" s="12"/>
      <c r="ED852" s="12"/>
      <c r="EE852" s="12"/>
      <c r="EF852" s="12"/>
      <c r="EG852" s="12"/>
      <c r="EH852" s="12"/>
      <c r="EI852" s="12"/>
      <c r="EJ852" s="12"/>
      <c r="EK852" s="12"/>
      <c r="EL852" s="12"/>
      <c r="EM852" s="12"/>
      <c r="EN852" s="12"/>
      <c r="EO852" s="12"/>
      <c r="EP852" s="12"/>
      <c r="EQ852" s="12"/>
      <c r="ER852" s="12"/>
      <c r="ES852" s="12"/>
      <c r="ET852" s="12"/>
      <c r="EU852" s="12"/>
      <c r="EV852" s="12"/>
      <c r="EW852" s="12"/>
      <c r="EX852" s="12"/>
      <c r="EY852" s="12"/>
      <c r="EZ852" s="12"/>
      <c r="FA852" s="12"/>
      <c r="FB852" s="12"/>
      <c r="FC852" s="12"/>
      <c r="FD852" s="12"/>
      <c r="FE852" s="12"/>
      <c r="FF852" s="12"/>
      <c r="FG852" s="12"/>
      <c r="FH852" s="12"/>
      <c r="FI852" s="12"/>
      <c r="FJ852" s="12"/>
      <c r="FK852" s="12"/>
      <c r="FL852" s="12"/>
      <c r="FM852" s="12"/>
      <c r="FN852" s="12"/>
      <c r="FO852" s="12"/>
      <c r="FP852" s="12"/>
      <c r="FQ852" s="12"/>
      <c r="FR852" s="12"/>
    </row>
    <row r="853" spans="19:174" x14ac:dyDescent="0.3">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c r="DA853" s="12"/>
      <c r="DB853" s="12"/>
      <c r="DC853" s="12"/>
      <c r="DD853" s="12"/>
      <c r="DE853" s="12"/>
      <c r="DF853" s="12"/>
      <c r="DG853" s="12"/>
      <c r="DH853" s="12"/>
      <c r="DI853" s="12"/>
      <c r="DJ853" s="12"/>
      <c r="DK853" s="12"/>
      <c r="DL853" s="12"/>
      <c r="DM853" s="12"/>
      <c r="DN853" s="12"/>
      <c r="DO853" s="12"/>
      <c r="DP853" s="12"/>
      <c r="DQ853" s="12"/>
      <c r="DR853" s="12"/>
      <c r="DS853" s="12"/>
      <c r="DT853" s="12"/>
      <c r="DU853" s="12"/>
      <c r="DV853" s="12"/>
      <c r="DW853" s="12"/>
      <c r="DX853" s="12"/>
      <c r="DY853" s="12"/>
      <c r="DZ853" s="12"/>
      <c r="EA853" s="12"/>
      <c r="EB853" s="12"/>
      <c r="EC853" s="12"/>
      <c r="ED853" s="12"/>
      <c r="EE853" s="12"/>
      <c r="EF853" s="12"/>
      <c r="EG853" s="12"/>
      <c r="EH853" s="12"/>
      <c r="EI853" s="12"/>
      <c r="EJ853" s="12"/>
      <c r="EK853" s="12"/>
      <c r="EL853" s="12"/>
      <c r="EM853" s="12"/>
      <c r="EN853" s="12"/>
      <c r="EO853" s="12"/>
      <c r="EP853" s="12"/>
      <c r="EQ853" s="12"/>
      <c r="ER853" s="12"/>
      <c r="ES853" s="12"/>
      <c r="ET853" s="12"/>
      <c r="EU853" s="12"/>
      <c r="EV853" s="12"/>
      <c r="EW853" s="12"/>
      <c r="EX853" s="12"/>
      <c r="EY853" s="12"/>
      <c r="EZ853" s="12"/>
      <c r="FA853" s="12"/>
      <c r="FB853" s="12"/>
      <c r="FC853" s="12"/>
      <c r="FD853" s="12"/>
      <c r="FE853" s="12"/>
      <c r="FF853" s="12"/>
      <c r="FG853" s="12"/>
      <c r="FH853" s="12"/>
      <c r="FI853" s="12"/>
      <c r="FJ853" s="12"/>
      <c r="FK853" s="12"/>
      <c r="FL853" s="12"/>
      <c r="FM853" s="12"/>
      <c r="FN853" s="12"/>
      <c r="FO853" s="12"/>
      <c r="FP853" s="12"/>
      <c r="FQ853" s="12"/>
      <c r="FR853" s="12"/>
    </row>
    <row r="854" spans="19:174" x14ac:dyDescent="0.3">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c r="DA854" s="12"/>
      <c r="DB854" s="12"/>
      <c r="DC854" s="12"/>
      <c r="DD854" s="12"/>
      <c r="DE854" s="12"/>
      <c r="DF854" s="12"/>
      <c r="DG854" s="12"/>
      <c r="DH854" s="12"/>
      <c r="DI854" s="12"/>
      <c r="DJ854" s="12"/>
      <c r="DK854" s="12"/>
      <c r="DL854" s="12"/>
      <c r="DM854" s="12"/>
      <c r="DN854" s="12"/>
      <c r="DO854" s="12"/>
      <c r="DP854" s="12"/>
      <c r="DQ854" s="12"/>
      <c r="DR854" s="12"/>
      <c r="DS854" s="12"/>
      <c r="DT854" s="12"/>
      <c r="DU854" s="12"/>
      <c r="DV854" s="12"/>
      <c r="DW854" s="12"/>
      <c r="DX854" s="12"/>
      <c r="DY854" s="12"/>
      <c r="DZ854" s="12"/>
      <c r="EA854" s="12"/>
      <c r="EB854" s="12"/>
      <c r="EC854" s="12"/>
      <c r="ED854" s="12"/>
      <c r="EE854" s="12"/>
      <c r="EF854" s="12"/>
      <c r="EG854" s="12"/>
      <c r="EH854" s="12"/>
      <c r="EI854" s="12"/>
      <c r="EJ854" s="12"/>
      <c r="EK854" s="12"/>
      <c r="EL854" s="12"/>
      <c r="EM854" s="12"/>
      <c r="EN854" s="12"/>
      <c r="EO854" s="12"/>
      <c r="EP854" s="12"/>
      <c r="EQ854" s="12"/>
      <c r="ER854" s="12"/>
      <c r="ES854" s="12"/>
      <c r="ET854" s="12"/>
      <c r="EU854" s="12"/>
      <c r="EV854" s="12"/>
      <c r="EW854" s="12"/>
      <c r="EX854" s="12"/>
      <c r="EY854" s="12"/>
      <c r="EZ854" s="12"/>
      <c r="FA854" s="12"/>
      <c r="FB854" s="12"/>
      <c r="FC854" s="12"/>
      <c r="FD854" s="12"/>
      <c r="FE854" s="12"/>
      <c r="FF854" s="12"/>
      <c r="FG854" s="12"/>
      <c r="FH854" s="12"/>
      <c r="FI854" s="12"/>
      <c r="FJ854" s="12"/>
      <c r="FK854" s="12"/>
      <c r="FL854" s="12"/>
      <c r="FM854" s="12"/>
      <c r="FN854" s="12"/>
      <c r="FO854" s="12"/>
      <c r="FP854" s="12"/>
      <c r="FQ854" s="12"/>
      <c r="FR854" s="12"/>
    </row>
    <row r="855" spans="19:174" x14ac:dyDescent="0.3">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12"/>
      <c r="CC855" s="12"/>
      <c r="CD855" s="12"/>
      <c r="CE855" s="12"/>
      <c r="CF855" s="12"/>
      <c r="CG855" s="12"/>
      <c r="CH855" s="12"/>
      <c r="CI855" s="12"/>
      <c r="CJ855" s="12"/>
      <c r="CK855" s="12"/>
      <c r="CL855" s="12"/>
      <c r="CM855" s="12"/>
      <c r="CN855" s="12"/>
      <c r="CO855" s="12"/>
      <c r="CP855" s="12"/>
      <c r="CQ855" s="12"/>
      <c r="CR855" s="12"/>
      <c r="CS855" s="12"/>
      <c r="CT855" s="12"/>
      <c r="CU855" s="12"/>
      <c r="CV855" s="12"/>
      <c r="CW855" s="12"/>
      <c r="CX855" s="12"/>
      <c r="CY855" s="12"/>
      <c r="CZ855" s="12"/>
      <c r="DA855" s="12"/>
      <c r="DB855" s="12"/>
      <c r="DC855" s="12"/>
      <c r="DD855" s="12"/>
      <c r="DE855" s="12"/>
      <c r="DF855" s="12"/>
      <c r="DG855" s="12"/>
      <c r="DH855" s="12"/>
      <c r="DI855" s="12"/>
      <c r="DJ855" s="12"/>
      <c r="DK855" s="12"/>
      <c r="DL855" s="12"/>
      <c r="DM855" s="12"/>
      <c r="DN855" s="12"/>
      <c r="DO855" s="12"/>
      <c r="DP855" s="12"/>
      <c r="DQ855" s="12"/>
      <c r="DR855" s="12"/>
      <c r="DS855" s="12"/>
      <c r="DT855" s="12"/>
      <c r="DU855" s="12"/>
      <c r="DV855" s="12"/>
      <c r="DW855" s="12"/>
      <c r="DX855" s="12"/>
      <c r="DY855" s="12"/>
      <c r="DZ855" s="12"/>
      <c r="EA855" s="12"/>
      <c r="EB855" s="12"/>
      <c r="EC855" s="12"/>
      <c r="ED855" s="12"/>
      <c r="EE855" s="12"/>
      <c r="EF855" s="12"/>
      <c r="EG855" s="12"/>
      <c r="EH855" s="12"/>
      <c r="EI855" s="12"/>
      <c r="EJ855" s="12"/>
      <c r="EK855" s="12"/>
      <c r="EL855" s="12"/>
      <c r="EM855" s="12"/>
      <c r="EN855" s="12"/>
      <c r="EO855" s="12"/>
      <c r="EP855" s="12"/>
      <c r="EQ855" s="12"/>
      <c r="ER855" s="12"/>
      <c r="ES855" s="12"/>
      <c r="ET855" s="12"/>
      <c r="EU855" s="12"/>
      <c r="EV855" s="12"/>
      <c r="EW855" s="12"/>
      <c r="EX855" s="12"/>
      <c r="EY855" s="12"/>
      <c r="EZ855" s="12"/>
      <c r="FA855" s="12"/>
      <c r="FB855" s="12"/>
      <c r="FC855" s="12"/>
      <c r="FD855" s="12"/>
      <c r="FE855" s="12"/>
      <c r="FF855" s="12"/>
      <c r="FG855" s="12"/>
      <c r="FH855" s="12"/>
      <c r="FI855" s="12"/>
      <c r="FJ855" s="12"/>
      <c r="FK855" s="12"/>
      <c r="FL855" s="12"/>
      <c r="FM855" s="12"/>
      <c r="FN855" s="12"/>
      <c r="FO855" s="12"/>
      <c r="FP855" s="12"/>
      <c r="FQ855" s="12"/>
      <c r="FR855" s="12"/>
    </row>
    <row r="856" spans="19:174" x14ac:dyDescent="0.3">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2"/>
      <c r="DI856" s="12"/>
      <c r="DJ856" s="12"/>
      <c r="DK856" s="12"/>
      <c r="DL856" s="12"/>
      <c r="DM856" s="12"/>
      <c r="DN856" s="12"/>
      <c r="DO856" s="12"/>
      <c r="DP856" s="12"/>
      <c r="DQ856" s="12"/>
      <c r="DR856" s="12"/>
      <c r="DS856" s="12"/>
      <c r="DT856" s="12"/>
      <c r="DU856" s="12"/>
      <c r="DV856" s="12"/>
      <c r="DW856" s="12"/>
      <c r="DX856" s="12"/>
      <c r="DY856" s="12"/>
      <c r="DZ856" s="12"/>
      <c r="EA856" s="12"/>
      <c r="EB856" s="12"/>
      <c r="EC856" s="12"/>
      <c r="ED856" s="12"/>
      <c r="EE856" s="12"/>
      <c r="EF856" s="12"/>
      <c r="EG856" s="12"/>
      <c r="EH856" s="12"/>
      <c r="EI856" s="12"/>
      <c r="EJ856" s="12"/>
      <c r="EK856" s="12"/>
      <c r="EL856" s="12"/>
      <c r="EM856" s="12"/>
      <c r="EN856" s="12"/>
      <c r="EO856" s="12"/>
      <c r="EP856" s="12"/>
      <c r="EQ856" s="12"/>
      <c r="ER856" s="12"/>
      <c r="ES856" s="12"/>
      <c r="ET856" s="12"/>
      <c r="EU856" s="12"/>
      <c r="EV856" s="12"/>
      <c r="EW856" s="12"/>
      <c r="EX856" s="12"/>
      <c r="EY856" s="12"/>
      <c r="EZ856" s="12"/>
      <c r="FA856" s="12"/>
      <c r="FB856" s="12"/>
      <c r="FC856" s="12"/>
      <c r="FD856" s="12"/>
      <c r="FE856" s="12"/>
      <c r="FF856" s="12"/>
      <c r="FG856" s="12"/>
      <c r="FH856" s="12"/>
      <c r="FI856" s="12"/>
      <c r="FJ856" s="12"/>
      <c r="FK856" s="12"/>
      <c r="FL856" s="12"/>
      <c r="FM856" s="12"/>
      <c r="FN856" s="12"/>
      <c r="FO856" s="12"/>
      <c r="FP856" s="12"/>
      <c r="FQ856" s="12"/>
      <c r="FR856" s="12"/>
    </row>
    <row r="857" spans="19:174" x14ac:dyDescent="0.3">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12"/>
      <c r="CC857" s="12"/>
      <c r="CD857" s="12"/>
      <c r="CE857" s="12"/>
      <c r="CF857" s="12"/>
      <c r="CG857" s="12"/>
      <c r="CH857" s="12"/>
      <c r="CI857" s="12"/>
      <c r="CJ857" s="12"/>
      <c r="CK857" s="12"/>
      <c r="CL857" s="12"/>
      <c r="CM857" s="12"/>
      <c r="CN857" s="12"/>
      <c r="CO857" s="12"/>
      <c r="CP857" s="12"/>
      <c r="CQ857" s="12"/>
      <c r="CR857" s="12"/>
      <c r="CS857" s="12"/>
      <c r="CT857" s="12"/>
      <c r="CU857" s="12"/>
      <c r="CV857" s="12"/>
      <c r="CW857" s="12"/>
      <c r="CX857" s="12"/>
      <c r="CY857" s="12"/>
      <c r="CZ857" s="12"/>
      <c r="DA857" s="12"/>
      <c r="DB857" s="12"/>
      <c r="DC857" s="12"/>
      <c r="DD857" s="12"/>
      <c r="DE857" s="12"/>
      <c r="DF857" s="12"/>
      <c r="DG857" s="12"/>
      <c r="DH857" s="12"/>
      <c r="DI857" s="12"/>
      <c r="DJ857" s="12"/>
      <c r="DK857" s="12"/>
      <c r="DL857" s="12"/>
      <c r="DM857" s="12"/>
      <c r="DN857" s="12"/>
      <c r="DO857" s="12"/>
      <c r="DP857" s="12"/>
      <c r="DQ857" s="12"/>
      <c r="DR857" s="12"/>
      <c r="DS857" s="12"/>
      <c r="DT857" s="12"/>
      <c r="DU857" s="12"/>
      <c r="DV857" s="12"/>
      <c r="DW857" s="12"/>
      <c r="DX857" s="12"/>
      <c r="DY857" s="12"/>
      <c r="DZ857" s="12"/>
      <c r="EA857" s="12"/>
      <c r="EB857" s="12"/>
      <c r="EC857" s="12"/>
      <c r="ED857" s="12"/>
      <c r="EE857" s="12"/>
      <c r="EF857" s="12"/>
      <c r="EG857" s="12"/>
      <c r="EH857" s="12"/>
      <c r="EI857" s="12"/>
      <c r="EJ857" s="12"/>
      <c r="EK857" s="12"/>
      <c r="EL857" s="12"/>
      <c r="EM857" s="12"/>
      <c r="EN857" s="12"/>
      <c r="EO857" s="12"/>
      <c r="EP857" s="12"/>
      <c r="EQ857" s="12"/>
      <c r="ER857" s="12"/>
      <c r="ES857" s="12"/>
      <c r="ET857" s="12"/>
      <c r="EU857" s="12"/>
      <c r="EV857" s="12"/>
      <c r="EW857" s="12"/>
      <c r="EX857" s="12"/>
      <c r="EY857" s="12"/>
      <c r="EZ857" s="12"/>
      <c r="FA857" s="12"/>
      <c r="FB857" s="12"/>
      <c r="FC857" s="12"/>
      <c r="FD857" s="12"/>
      <c r="FE857" s="12"/>
      <c r="FF857" s="12"/>
      <c r="FG857" s="12"/>
      <c r="FH857" s="12"/>
      <c r="FI857" s="12"/>
      <c r="FJ857" s="12"/>
      <c r="FK857" s="12"/>
      <c r="FL857" s="12"/>
      <c r="FM857" s="12"/>
      <c r="FN857" s="12"/>
      <c r="FO857" s="12"/>
      <c r="FP857" s="12"/>
      <c r="FQ857" s="12"/>
      <c r="FR857" s="12"/>
    </row>
    <row r="858" spans="19:174" x14ac:dyDescent="0.3">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12"/>
      <c r="CC858" s="12"/>
      <c r="CD858" s="12"/>
      <c r="CE858" s="12"/>
      <c r="CF858" s="12"/>
      <c r="CG858" s="12"/>
      <c r="CH858" s="12"/>
      <c r="CI858" s="12"/>
      <c r="CJ858" s="12"/>
      <c r="CK858" s="12"/>
      <c r="CL858" s="12"/>
      <c r="CM858" s="12"/>
      <c r="CN858" s="12"/>
      <c r="CO858" s="12"/>
      <c r="CP858" s="12"/>
      <c r="CQ858" s="12"/>
      <c r="CR858" s="12"/>
      <c r="CS858" s="12"/>
      <c r="CT858" s="12"/>
      <c r="CU858" s="12"/>
      <c r="CV858" s="12"/>
      <c r="CW858" s="12"/>
      <c r="CX858" s="12"/>
      <c r="CY858" s="12"/>
      <c r="CZ858" s="12"/>
      <c r="DA858" s="12"/>
      <c r="DB858" s="12"/>
      <c r="DC858" s="12"/>
      <c r="DD858" s="12"/>
      <c r="DE858" s="12"/>
      <c r="DF858" s="12"/>
      <c r="DG858" s="12"/>
      <c r="DH858" s="12"/>
      <c r="DI858" s="12"/>
      <c r="DJ858" s="12"/>
      <c r="DK858" s="12"/>
      <c r="DL858" s="12"/>
      <c r="DM858" s="12"/>
      <c r="DN858" s="12"/>
      <c r="DO858" s="12"/>
      <c r="DP858" s="12"/>
      <c r="DQ858" s="12"/>
      <c r="DR858" s="12"/>
      <c r="DS858" s="12"/>
      <c r="DT858" s="12"/>
      <c r="DU858" s="12"/>
      <c r="DV858" s="12"/>
      <c r="DW858" s="12"/>
      <c r="DX858" s="12"/>
      <c r="DY858" s="12"/>
      <c r="DZ858" s="12"/>
      <c r="EA858" s="12"/>
      <c r="EB858" s="12"/>
      <c r="EC858" s="12"/>
      <c r="ED858" s="12"/>
      <c r="EE858" s="12"/>
      <c r="EF858" s="12"/>
      <c r="EG858" s="12"/>
      <c r="EH858" s="12"/>
      <c r="EI858" s="12"/>
      <c r="EJ858" s="12"/>
      <c r="EK858" s="12"/>
      <c r="EL858" s="12"/>
      <c r="EM858" s="12"/>
      <c r="EN858" s="12"/>
      <c r="EO858" s="12"/>
      <c r="EP858" s="12"/>
      <c r="EQ858" s="12"/>
      <c r="ER858" s="12"/>
      <c r="ES858" s="12"/>
      <c r="ET858" s="12"/>
      <c r="EU858" s="12"/>
      <c r="EV858" s="12"/>
      <c r="EW858" s="12"/>
      <c r="EX858" s="12"/>
      <c r="EY858" s="12"/>
      <c r="EZ858" s="12"/>
      <c r="FA858" s="12"/>
      <c r="FB858" s="12"/>
      <c r="FC858" s="12"/>
      <c r="FD858" s="12"/>
      <c r="FE858" s="12"/>
      <c r="FF858" s="12"/>
      <c r="FG858" s="12"/>
      <c r="FH858" s="12"/>
      <c r="FI858" s="12"/>
      <c r="FJ858" s="12"/>
      <c r="FK858" s="12"/>
      <c r="FL858" s="12"/>
      <c r="FM858" s="12"/>
      <c r="FN858" s="12"/>
      <c r="FO858" s="12"/>
      <c r="FP858" s="12"/>
      <c r="FQ858" s="12"/>
      <c r="FR858" s="12"/>
    </row>
    <row r="859" spans="19:174" x14ac:dyDescent="0.3">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12"/>
      <c r="CC859" s="12"/>
      <c r="CD859" s="12"/>
      <c r="CE859" s="12"/>
      <c r="CF859" s="12"/>
      <c r="CG859" s="12"/>
      <c r="CH859" s="12"/>
      <c r="CI859" s="12"/>
      <c r="CJ859" s="12"/>
      <c r="CK859" s="12"/>
      <c r="CL859" s="12"/>
      <c r="CM859" s="12"/>
      <c r="CN859" s="12"/>
      <c r="CO859" s="12"/>
      <c r="CP859" s="12"/>
      <c r="CQ859" s="12"/>
      <c r="CR859" s="12"/>
      <c r="CS859" s="12"/>
      <c r="CT859" s="12"/>
      <c r="CU859" s="12"/>
      <c r="CV859" s="12"/>
      <c r="CW859" s="12"/>
      <c r="CX859" s="12"/>
      <c r="CY859" s="12"/>
      <c r="CZ859" s="12"/>
      <c r="DA859" s="12"/>
      <c r="DB859" s="12"/>
      <c r="DC859" s="12"/>
      <c r="DD859" s="12"/>
      <c r="DE859" s="12"/>
      <c r="DF859" s="12"/>
      <c r="DG859" s="12"/>
      <c r="DH859" s="12"/>
      <c r="DI859" s="12"/>
      <c r="DJ859" s="12"/>
      <c r="DK859" s="12"/>
      <c r="DL859" s="12"/>
      <c r="DM859" s="12"/>
      <c r="DN859" s="12"/>
      <c r="DO859" s="12"/>
      <c r="DP859" s="12"/>
      <c r="DQ859" s="12"/>
      <c r="DR859" s="12"/>
      <c r="DS859" s="12"/>
      <c r="DT859" s="12"/>
      <c r="DU859" s="12"/>
      <c r="DV859" s="12"/>
      <c r="DW859" s="12"/>
      <c r="DX859" s="12"/>
      <c r="DY859" s="12"/>
      <c r="DZ859" s="12"/>
      <c r="EA859" s="12"/>
      <c r="EB859" s="12"/>
      <c r="EC859" s="12"/>
      <c r="ED859" s="12"/>
      <c r="EE859" s="12"/>
      <c r="EF859" s="12"/>
      <c r="EG859" s="12"/>
      <c r="EH859" s="12"/>
      <c r="EI859" s="12"/>
      <c r="EJ859" s="12"/>
      <c r="EK859" s="12"/>
      <c r="EL859" s="12"/>
      <c r="EM859" s="12"/>
      <c r="EN859" s="12"/>
      <c r="EO859" s="12"/>
      <c r="EP859" s="12"/>
      <c r="EQ859" s="12"/>
      <c r="ER859" s="12"/>
      <c r="ES859" s="12"/>
      <c r="ET859" s="12"/>
      <c r="EU859" s="12"/>
      <c r="EV859" s="12"/>
      <c r="EW859" s="12"/>
      <c r="EX859" s="12"/>
      <c r="EY859" s="12"/>
      <c r="EZ859" s="12"/>
      <c r="FA859" s="12"/>
      <c r="FB859" s="12"/>
      <c r="FC859" s="12"/>
      <c r="FD859" s="12"/>
      <c r="FE859" s="12"/>
      <c r="FF859" s="12"/>
      <c r="FG859" s="12"/>
      <c r="FH859" s="12"/>
      <c r="FI859" s="12"/>
      <c r="FJ859" s="12"/>
      <c r="FK859" s="12"/>
      <c r="FL859" s="12"/>
      <c r="FM859" s="12"/>
      <c r="FN859" s="12"/>
      <c r="FO859" s="12"/>
      <c r="FP859" s="12"/>
      <c r="FQ859" s="12"/>
      <c r="FR859" s="12"/>
    </row>
    <row r="860" spans="19:174" x14ac:dyDescent="0.3">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c r="CA860" s="12"/>
      <c r="CB860" s="12"/>
      <c r="CC860" s="12"/>
      <c r="CD860" s="12"/>
      <c r="CE860" s="12"/>
      <c r="CF860" s="12"/>
      <c r="CG860" s="12"/>
      <c r="CH860" s="12"/>
      <c r="CI860" s="12"/>
      <c r="CJ860" s="12"/>
      <c r="CK860" s="12"/>
      <c r="CL860" s="12"/>
      <c r="CM860" s="12"/>
      <c r="CN860" s="12"/>
      <c r="CO860" s="12"/>
      <c r="CP860" s="12"/>
      <c r="CQ860" s="12"/>
      <c r="CR860" s="12"/>
      <c r="CS860" s="12"/>
      <c r="CT860" s="12"/>
      <c r="CU860" s="12"/>
      <c r="CV860" s="12"/>
      <c r="CW860" s="12"/>
      <c r="CX860" s="12"/>
      <c r="CY860" s="12"/>
      <c r="CZ860" s="12"/>
      <c r="DA860" s="12"/>
      <c r="DB860" s="12"/>
      <c r="DC860" s="12"/>
      <c r="DD860" s="12"/>
      <c r="DE860" s="12"/>
      <c r="DF860" s="12"/>
      <c r="DG860" s="12"/>
      <c r="DH860" s="12"/>
      <c r="DI860" s="12"/>
      <c r="DJ860" s="12"/>
      <c r="DK860" s="12"/>
      <c r="DL860" s="12"/>
      <c r="DM860" s="12"/>
      <c r="DN860" s="12"/>
      <c r="DO860" s="12"/>
      <c r="DP860" s="12"/>
      <c r="DQ860" s="12"/>
      <c r="DR860" s="12"/>
      <c r="DS860" s="12"/>
      <c r="DT860" s="12"/>
      <c r="DU860" s="12"/>
      <c r="DV860" s="12"/>
      <c r="DW860" s="12"/>
      <c r="DX860" s="12"/>
      <c r="DY860" s="12"/>
      <c r="DZ860" s="12"/>
      <c r="EA860" s="12"/>
      <c r="EB860" s="12"/>
      <c r="EC860" s="12"/>
      <c r="ED860" s="12"/>
      <c r="EE860" s="12"/>
      <c r="EF860" s="12"/>
      <c r="EG860" s="12"/>
      <c r="EH860" s="12"/>
      <c r="EI860" s="12"/>
      <c r="EJ860" s="12"/>
      <c r="EK860" s="12"/>
      <c r="EL860" s="12"/>
      <c r="EM860" s="12"/>
      <c r="EN860" s="12"/>
      <c r="EO860" s="12"/>
      <c r="EP860" s="12"/>
      <c r="EQ860" s="12"/>
      <c r="ER860" s="12"/>
      <c r="ES860" s="12"/>
      <c r="ET860" s="12"/>
      <c r="EU860" s="12"/>
      <c r="EV860" s="12"/>
      <c r="EW860" s="12"/>
      <c r="EX860" s="12"/>
      <c r="EY860" s="12"/>
      <c r="EZ860" s="12"/>
      <c r="FA860" s="12"/>
      <c r="FB860" s="12"/>
      <c r="FC860" s="12"/>
      <c r="FD860" s="12"/>
      <c r="FE860" s="12"/>
      <c r="FF860" s="12"/>
      <c r="FG860" s="12"/>
      <c r="FH860" s="12"/>
      <c r="FI860" s="12"/>
      <c r="FJ860" s="12"/>
      <c r="FK860" s="12"/>
      <c r="FL860" s="12"/>
      <c r="FM860" s="12"/>
      <c r="FN860" s="12"/>
      <c r="FO860" s="12"/>
      <c r="FP860" s="12"/>
      <c r="FQ860" s="12"/>
      <c r="FR860" s="12"/>
    </row>
    <row r="861" spans="19:174" x14ac:dyDescent="0.3">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12"/>
      <c r="CZ861" s="12"/>
      <c r="DA861" s="12"/>
      <c r="DB861" s="12"/>
      <c r="DC861" s="12"/>
      <c r="DD861" s="12"/>
      <c r="DE861" s="12"/>
      <c r="DF861" s="12"/>
      <c r="DG861" s="12"/>
      <c r="DH861" s="12"/>
      <c r="DI861" s="12"/>
      <c r="DJ861" s="12"/>
      <c r="DK861" s="12"/>
      <c r="DL861" s="12"/>
      <c r="DM861" s="12"/>
      <c r="DN861" s="12"/>
      <c r="DO861" s="12"/>
      <c r="DP861" s="12"/>
      <c r="DQ861" s="12"/>
      <c r="DR861" s="12"/>
      <c r="DS861" s="12"/>
      <c r="DT861" s="12"/>
      <c r="DU861" s="12"/>
      <c r="DV861" s="12"/>
      <c r="DW861" s="12"/>
      <c r="DX861" s="12"/>
      <c r="DY861" s="12"/>
      <c r="DZ861" s="12"/>
      <c r="EA861" s="12"/>
      <c r="EB861" s="12"/>
      <c r="EC861" s="12"/>
      <c r="ED861" s="12"/>
      <c r="EE861" s="12"/>
      <c r="EF861" s="12"/>
      <c r="EG861" s="12"/>
      <c r="EH861" s="12"/>
      <c r="EI861" s="12"/>
      <c r="EJ861" s="12"/>
      <c r="EK861" s="12"/>
      <c r="EL861" s="12"/>
      <c r="EM861" s="12"/>
      <c r="EN861" s="12"/>
      <c r="EO861" s="12"/>
      <c r="EP861" s="12"/>
      <c r="EQ861" s="12"/>
      <c r="ER861" s="12"/>
      <c r="ES861" s="12"/>
      <c r="ET861" s="12"/>
      <c r="EU861" s="12"/>
      <c r="EV861" s="12"/>
      <c r="EW861" s="12"/>
      <c r="EX861" s="12"/>
      <c r="EY861" s="12"/>
      <c r="EZ861" s="12"/>
      <c r="FA861" s="12"/>
      <c r="FB861" s="12"/>
      <c r="FC861" s="12"/>
      <c r="FD861" s="12"/>
      <c r="FE861" s="12"/>
      <c r="FF861" s="12"/>
      <c r="FG861" s="12"/>
      <c r="FH861" s="12"/>
      <c r="FI861" s="12"/>
      <c r="FJ861" s="12"/>
      <c r="FK861" s="12"/>
      <c r="FL861" s="12"/>
      <c r="FM861" s="12"/>
      <c r="FN861" s="12"/>
      <c r="FO861" s="12"/>
      <c r="FP861" s="12"/>
      <c r="FQ861" s="12"/>
      <c r="FR861" s="12"/>
    </row>
    <row r="862" spans="19:174" x14ac:dyDescent="0.3">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12"/>
      <c r="CZ862" s="12"/>
      <c r="DA862" s="12"/>
      <c r="DB862" s="12"/>
      <c r="DC862" s="12"/>
      <c r="DD862" s="12"/>
      <c r="DE862" s="12"/>
      <c r="DF862" s="12"/>
      <c r="DG862" s="12"/>
      <c r="DH862" s="12"/>
      <c r="DI862" s="12"/>
      <c r="DJ862" s="12"/>
      <c r="DK862" s="12"/>
      <c r="DL862" s="12"/>
      <c r="DM862" s="12"/>
      <c r="DN862" s="12"/>
      <c r="DO862" s="12"/>
      <c r="DP862" s="12"/>
      <c r="DQ862" s="12"/>
      <c r="DR862" s="12"/>
      <c r="DS862" s="12"/>
      <c r="DT862" s="12"/>
      <c r="DU862" s="12"/>
      <c r="DV862" s="12"/>
      <c r="DW862" s="12"/>
      <c r="DX862" s="12"/>
      <c r="DY862" s="12"/>
      <c r="DZ862" s="12"/>
      <c r="EA862" s="12"/>
      <c r="EB862" s="12"/>
      <c r="EC862" s="12"/>
      <c r="ED862" s="12"/>
      <c r="EE862" s="12"/>
      <c r="EF862" s="12"/>
      <c r="EG862" s="12"/>
      <c r="EH862" s="12"/>
      <c r="EI862" s="12"/>
      <c r="EJ862" s="12"/>
      <c r="EK862" s="12"/>
      <c r="EL862" s="12"/>
      <c r="EM862" s="12"/>
      <c r="EN862" s="12"/>
      <c r="EO862" s="12"/>
      <c r="EP862" s="12"/>
      <c r="EQ862" s="12"/>
      <c r="ER862" s="12"/>
      <c r="ES862" s="12"/>
      <c r="ET862" s="12"/>
      <c r="EU862" s="12"/>
      <c r="EV862" s="12"/>
      <c r="EW862" s="12"/>
      <c r="EX862" s="12"/>
      <c r="EY862" s="12"/>
      <c r="EZ862" s="12"/>
      <c r="FA862" s="12"/>
      <c r="FB862" s="12"/>
      <c r="FC862" s="12"/>
      <c r="FD862" s="12"/>
      <c r="FE862" s="12"/>
      <c r="FF862" s="12"/>
      <c r="FG862" s="12"/>
      <c r="FH862" s="12"/>
      <c r="FI862" s="12"/>
      <c r="FJ862" s="12"/>
      <c r="FK862" s="12"/>
      <c r="FL862" s="12"/>
      <c r="FM862" s="12"/>
      <c r="FN862" s="12"/>
      <c r="FO862" s="12"/>
      <c r="FP862" s="12"/>
      <c r="FQ862" s="12"/>
      <c r="FR862" s="12"/>
    </row>
    <row r="863" spans="19:174" x14ac:dyDescent="0.3">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12"/>
      <c r="CC863" s="12"/>
      <c r="CD863" s="12"/>
      <c r="CE863" s="12"/>
      <c r="CF863" s="12"/>
      <c r="CG863" s="12"/>
      <c r="CH863" s="12"/>
      <c r="CI863" s="12"/>
      <c r="CJ863" s="12"/>
      <c r="CK863" s="12"/>
      <c r="CL863" s="12"/>
      <c r="CM863" s="12"/>
      <c r="CN863" s="12"/>
      <c r="CO863" s="12"/>
      <c r="CP863" s="12"/>
      <c r="CQ863" s="12"/>
      <c r="CR863" s="12"/>
      <c r="CS863" s="12"/>
      <c r="CT863" s="12"/>
      <c r="CU863" s="12"/>
      <c r="CV863" s="12"/>
      <c r="CW863" s="12"/>
      <c r="CX863" s="12"/>
      <c r="CY863" s="12"/>
      <c r="CZ863" s="12"/>
      <c r="DA863" s="12"/>
      <c r="DB863" s="12"/>
      <c r="DC863" s="12"/>
      <c r="DD863" s="12"/>
      <c r="DE863" s="12"/>
      <c r="DF863" s="12"/>
      <c r="DG863" s="12"/>
      <c r="DH863" s="12"/>
      <c r="DI863" s="12"/>
      <c r="DJ863" s="12"/>
      <c r="DK863" s="12"/>
      <c r="DL863" s="12"/>
      <c r="DM863" s="12"/>
      <c r="DN863" s="12"/>
      <c r="DO863" s="12"/>
      <c r="DP863" s="12"/>
      <c r="DQ863" s="12"/>
      <c r="DR863" s="12"/>
      <c r="DS863" s="12"/>
      <c r="DT863" s="12"/>
      <c r="DU863" s="12"/>
      <c r="DV863" s="12"/>
      <c r="DW863" s="12"/>
      <c r="DX863" s="12"/>
      <c r="DY863" s="12"/>
      <c r="DZ863" s="12"/>
      <c r="EA863" s="12"/>
      <c r="EB863" s="12"/>
      <c r="EC863" s="12"/>
      <c r="ED863" s="12"/>
      <c r="EE863" s="12"/>
      <c r="EF863" s="12"/>
      <c r="EG863" s="12"/>
      <c r="EH863" s="12"/>
      <c r="EI863" s="12"/>
      <c r="EJ863" s="12"/>
      <c r="EK863" s="12"/>
      <c r="EL863" s="12"/>
      <c r="EM863" s="12"/>
      <c r="EN863" s="12"/>
      <c r="EO863" s="12"/>
      <c r="EP863" s="12"/>
      <c r="EQ863" s="12"/>
      <c r="ER863" s="12"/>
      <c r="ES863" s="12"/>
      <c r="ET863" s="12"/>
      <c r="EU863" s="12"/>
      <c r="EV863" s="12"/>
      <c r="EW863" s="12"/>
      <c r="EX863" s="12"/>
      <c r="EY863" s="12"/>
      <c r="EZ863" s="12"/>
      <c r="FA863" s="12"/>
      <c r="FB863" s="12"/>
      <c r="FC863" s="12"/>
      <c r="FD863" s="12"/>
      <c r="FE863" s="12"/>
      <c r="FF863" s="12"/>
      <c r="FG863" s="12"/>
      <c r="FH863" s="12"/>
      <c r="FI863" s="12"/>
      <c r="FJ863" s="12"/>
      <c r="FK863" s="12"/>
      <c r="FL863" s="12"/>
      <c r="FM863" s="12"/>
      <c r="FN863" s="12"/>
      <c r="FO863" s="12"/>
      <c r="FP863" s="12"/>
      <c r="FQ863" s="12"/>
      <c r="FR863" s="12"/>
    </row>
    <row r="864" spans="19:174" x14ac:dyDescent="0.3">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c r="CA864" s="12"/>
      <c r="CB864" s="12"/>
      <c r="CC864" s="12"/>
      <c r="CD864" s="12"/>
      <c r="CE864" s="12"/>
      <c r="CF864" s="12"/>
      <c r="CG864" s="12"/>
      <c r="CH864" s="12"/>
      <c r="CI864" s="12"/>
      <c r="CJ864" s="12"/>
      <c r="CK864" s="12"/>
      <c r="CL864" s="12"/>
      <c r="CM864" s="12"/>
      <c r="CN864" s="12"/>
      <c r="CO864" s="12"/>
      <c r="CP864" s="12"/>
      <c r="CQ864" s="12"/>
      <c r="CR864" s="12"/>
      <c r="CS864" s="12"/>
      <c r="CT864" s="12"/>
      <c r="CU864" s="12"/>
      <c r="CV864" s="12"/>
      <c r="CW864" s="12"/>
      <c r="CX864" s="12"/>
      <c r="CY864" s="12"/>
      <c r="CZ864" s="12"/>
      <c r="DA864" s="12"/>
      <c r="DB864" s="12"/>
      <c r="DC864" s="12"/>
      <c r="DD864" s="12"/>
      <c r="DE864" s="12"/>
      <c r="DF864" s="12"/>
      <c r="DG864" s="12"/>
      <c r="DH864" s="12"/>
      <c r="DI864" s="12"/>
      <c r="DJ864" s="12"/>
      <c r="DK864" s="12"/>
      <c r="DL864" s="12"/>
      <c r="DM864" s="12"/>
      <c r="DN864" s="12"/>
      <c r="DO864" s="12"/>
      <c r="DP864" s="12"/>
      <c r="DQ864" s="12"/>
      <c r="DR864" s="12"/>
      <c r="DS864" s="12"/>
      <c r="DT864" s="12"/>
      <c r="DU864" s="12"/>
      <c r="DV864" s="12"/>
      <c r="DW864" s="12"/>
      <c r="DX864" s="12"/>
      <c r="DY864" s="12"/>
      <c r="DZ864" s="12"/>
      <c r="EA864" s="12"/>
      <c r="EB864" s="12"/>
      <c r="EC864" s="12"/>
      <c r="ED864" s="12"/>
      <c r="EE864" s="12"/>
      <c r="EF864" s="12"/>
      <c r="EG864" s="12"/>
      <c r="EH864" s="12"/>
      <c r="EI864" s="12"/>
      <c r="EJ864" s="12"/>
      <c r="EK864" s="12"/>
      <c r="EL864" s="12"/>
      <c r="EM864" s="12"/>
      <c r="EN864" s="12"/>
      <c r="EO864" s="12"/>
      <c r="EP864" s="12"/>
      <c r="EQ864" s="12"/>
      <c r="ER864" s="12"/>
      <c r="ES864" s="12"/>
      <c r="ET864" s="12"/>
      <c r="EU864" s="12"/>
      <c r="EV864" s="12"/>
      <c r="EW864" s="12"/>
      <c r="EX864" s="12"/>
      <c r="EY864" s="12"/>
      <c r="EZ864" s="12"/>
      <c r="FA864" s="12"/>
      <c r="FB864" s="12"/>
      <c r="FC864" s="12"/>
      <c r="FD864" s="12"/>
      <c r="FE864" s="12"/>
      <c r="FF864" s="12"/>
      <c r="FG864" s="12"/>
      <c r="FH864" s="12"/>
      <c r="FI864" s="12"/>
      <c r="FJ864" s="12"/>
      <c r="FK864" s="12"/>
      <c r="FL864" s="12"/>
      <c r="FM864" s="12"/>
      <c r="FN864" s="12"/>
      <c r="FO864" s="12"/>
      <c r="FP864" s="12"/>
      <c r="FQ864" s="12"/>
      <c r="FR864" s="12"/>
    </row>
    <row r="865" spans="19:174" x14ac:dyDescent="0.3">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c r="CA865" s="12"/>
      <c r="CB865" s="12"/>
      <c r="CC865" s="12"/>
      <c r="CD865" s="12"/>
      <c r="CE865" s="12"/>
      <c r="CF865" s="12"/>
      <c r="CG865" s="12"/>
      <c r="CH865" s="12"/>
      <c r="CI865" s="12"/>
      <c r="CJ865" s="12"/>
      <c r="CK865" s="12"/>
      <c r="CL865" s="12"/>
      <c r="CM865" s="12"/>
      <c r="CN865" s="12"/>
      <c r="CO865" s="12"/>
      <c r="CP865" s="12"/>
      <c r="CQ865" s="12"/>
      <c r="CR865" s="12"/>
      <c r="CS865" s="12"/>
      <c r="CT865" s="12"/>
      <c r="CU865" s="12"/>
      <c r="CV865" s="12"/>
      <c r="CW865" s="12"/>
      <c r="CX865" s="12"/>
      <c r="CY865" s="12"/>
      <c r="CZ865" s="12"/>
      <c r="DA865" s="12"/>
      <c r="DB865" s="12"/>
      <c r="DC865" s="12"/>
      <c r="DD865" s="12"/>
      <c r="DE865" s="12"/>
      <c r="DF865" s="12"/>
      <c r="DG865" s="12"/>
      <c r="DH865" s="12"/>
      <c r="DI865" s="12"/>
      <c r="DJ865" s="12"/>
      <c r="DK865" s="12"/>
      <c r="DL865" s="12"/>
      <c r="DM865" s="12"/>
      <c r="DN865" s="12"/>
      <c r="DO865" s="12"/>
      <c r="DP865" s="12"/>
      <c r="DQ865" s="12"/>
      <c r="DR865" s="12"/>
      <c r="DS865" s="12"/>
      <c r="DT865" s="12"/>
      <c r="DU865" s="12"/>
      <c r="DV865" s="12"/>
      <c r="DW865" s="12"/>
      <c r="DX865" s="12"/>
      <c r="DY865" s="12"/>
      <c r="DZ865" s="12"/>
      <c r="EA865" s="12"/>
      <c r="EB865" s="12"/>
      <c r="EC865" s="12"/>
      <c r="ED865" s="12"/>
      <c r="EE865" s="12"/>
      <c r="EF865" s="12"/>
      <c r="EG865" s="12"/>
      <c r="EH865" s="12"/>
      <c r="EI865" s="12"/>
      <c r="EJ865" s="12"/>
      <c r="EK865" s="12"/>
      <c r="EL865" s="12"/>
      <c r="EM865" s="12"/>
      <c r="EN865" s="12"/>
      <c r="EO865" s="12"/>
      <c r="EP865" s="12"/>
      <c r="EQ865" s="12"/>
      <c r="ER865" s="12"/>
      <c r="ES865" s="12"/>
      <c r="ET865" s="12"/>
      <c r="EU865" s="12"/>
      <c r="EV865" s="12"/>
      <c r="EW865" s="12"/>
      <c r="EX865" s="12"/>
      <c r="EY865" s="12"/>
      <c r="EZ865" s="12"/>
      <c r="FA865" s="12"/>
      <c r="FB865" s="12"/>
      <c r="FC865" s="12"/>
      <c r="FD865" s="12"/>
      <c r="FE865" s="12"/>
      <c r="FF865" s="12"/>
      <c r="FG865" s="12"/>
      <c r="FH865" s="12"/>
      <c r="FI865" s="12"/>
      <c r="FJ865" s="12"/>
      <c r="FK865" s="12"/>
      <c r="FL865" s="12"/>
      <c r="FM865" s="12"/>
      <c r="FN865" s="12"/>
      <c r="FO865" s="12"/>
      <c r="FP865" s="12"/>
      <c r="FQ865" s="12"/>
      <c r="FR865" s="12"/>
    </row>
    <row r="866" spans="19:174" x14ac:dyDescent="0.3">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12"/>
      <c r="CC866" s="12"/>
      <c r="CD866" s="12"/>
      <c r="CE866" s="12"/>
      <c r="CF866" s="12"/>
      <c r="CG866" s="12"/>
      <c r="CH866" s="12"/>
      <c r="CI866" s="12"/>
      <c r="CJ866" s="12"/>
      <c r="CK866" s="12"/>
      <c r="CL866" s="12"/>
      <c r="CM866" s="12"/>
      <c r="CN866" s="12"/>
      <c r="CO866" s="12"/>
      <c r="CP866" s="12"/>
      <c r="CQ866" s="12"/>
      <c r="CR866" s="12"/>
      <c r="CS866" s="12"/>
      <c r="CT866" s="12"/>
      <c r="CU866" s="12"/>
      <c r="CV866" s="12"/>
      <c r="CW866" s="12"/>
      <c r="CX866" s="12"/>
      <c r="CY866" s="12"/>
      <c r="CZ866" s="12"/>
      <c r="DA866" s="12"/>
      <c r="DB866" s="12"/>
      <c r="DC866" s="12"/>
      <c r="DD866" s="12"/>
      <c r="DE866" s="12"/>
      <c r="DF866" s="12"/>
      <c r="DG866" s="12"/>
      <c r="DH866" s="12"/>
      <c r="DI866" s="12"/>
      <c r="DJ866" s="12"/>
      <c r="DK866" s="12"/>
      <c r="DL866" s="12"/>
      <c r="DM866" s="12"/>
      <c r="DN866" s="12"/>
      <c r="DO866" s="12"/>
      <c r="DP866" s="12"/>
      <c r="DQ866" s="12"/>
      <c r="DR866" s="12"/>
      <c r="DS866" s="12"/>
      <c r="DT866" s="12"/>
      <c r="DU866" s="12"/>
      <c r="DV866" s="12"/>
      <c r="DW866" s="12"/>
      <c r="DX866" s="12"/>
      <c r="DY866" s="12"/>
      <c r="DZ866" s="12"/>
      <c r="EA866" s="12"/>
      <c r="EB866" s="12"/>
      <c r="EC866" s="12"/>
      <c r="ED866" s="12"/>
      <c r="EE866" s="12"/>
      <c r="EF866" s="12"/>
      <c r="EG866" s="12"/>
      <c r="EH866" s="12"/>
      <c r="EI866" s="12"/>
      <c r="EJ866" s="12"/>
      <c r="EK866" s="12"/>
      <c r="EL866" s="12"/>
      <c r="EM866" s="12"/>
      <c r="EN866" s="12"/>
      <c r="EO866" s="12"/>
      <c r="EP866" s="12"/>
      <c r="EQ866" s="12"/>
      <c r="ER866" s="12"/>
      <c r="ES866" s="12"/>
      <c r="ET866" s="12"/>
      <c r="EU866" s="12"/>
      <c r="EV866" s="12"/>
      <c r="EW866" s="12"/>
      <c r="EX866" s="12"/>
      <c r="EY866" s="12"/>
      <c r="EZ866" s="12"/>
      <c r="FA866" s="12"/>
      <c r="FB866" s="12"/>
      <c r="FC866" s="12"/>
      <c r="FD866" s="12"/>
      <c r="FE866" s="12"/>
      <c r="FF866" s="12"/>
      <c r="FG866" s="12"/>
      <c r="FH866" s="12"/>
      <c r="FI866" s="12"/>
      <c r="FJ866" s="12"/>
      <c r="FK866" s="12"/>
      <c r="FL866" s="12"/>
      <c r="FM866" s="12"/>
      <c r="FN866" s="12"/>
      <c r="FO866" s="12"/>
      <c r="FP866" s="12"/>
      <c r="FQ866" s="12"/>
      <c r="FR866" s="12"/>
    </row>
    <row r="867" spans="19:174" x14ac:dyDescent="0.3">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c r="CA867" s="12"/>
      <c r="CB867" s="12"/>
      <c r="CC867" s="12"/>
      <c r="CD867" s="12"/>
      <c r="CE867" s="12"/>
      <c r="CF867" s="12"/>
      <c r="CG867" s="12"/>
      <c r="CH867" s="12"/>
      <c r="CI867" s="12"/>
      <c r="CJ867" s="12"/>
      <c r="CK867" s="12"/>
      <c r="CL867" s="12"/>
      <c r="CM867" s="12"/>
      <c r="CN867" s="12"/>
      <c r="CO867" s="12"/>
      <c r="CP867" s="12"/>
      <c r="CQ867" s="12"/>
      <c r="CR867" s="12"/>
      <c r="CS867" s="12"/>
      <c r="CT867" s="12"/>
      <c r="CU867" s="12"/>
      <c r="CV867" s="12"/>
      <c r="CW867" s="12"/>
      <c r="CX867" s="12"/>
      <c r="CY867" s="12"/>
      <c r="CZ867" s="12"/>
      <c r="DA867" s="12"/>
      <c r="DB867" s="12"/>
      <c r="DC867" s="12"/>
      <c r="DD867" s="12"/>
      <c r="DE867" s="12"/>
      <c r="DF867" s="12"/>
      <c r="DG867" s="12"/>
      <c r="DH867" s="12"/>
      <c r="DI867" s="12"/>
      <c r="DJ867" s="12"/>
      <c r="DK867" s="12"/>
      <c r="DL867" s="12"/>
      <c r="DM867" s="12"/>
      <c r="DN867" s="12"/>
      <c r="DO867" s="12"/>
      <c r="DP867" s="12"/>
      <c r="DQ867" s="12"/>
      <c r="DR867" s="12"/>
      <c r="DS867" s="12"/>
      <c r="DT867" s="12"/>
      <c r="DU867" s="12"/>
      <c r="DV867" s="12"/>
      <c r="DW867" s="12"/>
      <c r="DX867" s="12"/>
      <c r="DY867" s="12"/>
      <c r="DZ867" s="12"/>
      <c r="EA867" s="12"/>
      <c r="EB867" s="12"/>
      <c r="EC867" s="12"/>
      <c r="ED867" s="12"/>
      <c r="EE867" s="12"/>
      <c r="EF867" s="12"/>
      <c r="EG867" s="12"/>
      <c r="EH867" s="12"/>
      <c r="EI867" s="12"/>
      <c r="EJ867" s="12"/>
      <c r="EK867" s="12"/>
      <c r="EL867" s="12"/>
      <c r="EM867" s="12"/>
      <c r="EN867" s="12"/>
      <c r="EO867" s="12"/>
      <c r="EP867" s="12"/>
      <c r="EQ867" s="12"/>
      <c r="ER867" s="12"/>
      <c r="ES867" s="12"/>
      <c r="ET867" s="12"/>
      <c r="EU867" s="12"/>
      <c r="EV867" s="12"/>
      <c r="EW867" s="12"/>
      <c r="EX867" s="12"/>
      <c r="EY867" s="12"/>
      <c r="EZ867" s="12"/>
      <c r="FA867" s="12"/>
      <c r="FB867" s="12"/>
      <c r="FC867" s="12"/>
      <c r="FD867" s="12"/>
      <c r="FE867" s="12"/>
      <c r="FF867" s="12"/>
      <c r="FG867" s="12"/>
      <c r="FH867" s="12"/>
      <c r="FI867" s="12"/>
      <c r="FJ867" s="12"/>
      <c r="FK867" s="12"/>
      <c r="FL867" s="12"/>
      <c r="FM867" s="12"/>
      <c r="FN867" s="12"/>
      <c r="FO867" s="12"/>
      <c r="FP867" s="12"/>
      <c r="FQ867" s="12"/>
      <c r="FR867" s="12"/>
    </row>
    <row r="868" spans="19:174" x14ac:dyDescent="0.3">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c r="CE868" s="12"/>
      <c r="CF868" s="12"/>
      <c r="CG868" s="12"/>
      <c r="CH868" s="12"/>
      <c r="CI868" s="12"/>
      <c r="CJ868" s="12"/>
      <c r="CK868" s="12"/>
      <c r="CL868" s="12"/>
      <c r="CM868" s="12"/>
      <c r="CN868" s="12"/>
      <c r="CO868" s="12"/>
      <c r="CP868" s="12"/>
      <c r="CQ868" s="12"/>
      <c r="CR868" s="12"/>
      <c r="CS868" s="12"/>
      <c r="CT868" s="12"/>
      <c r="CU868" s="12"/>
      <c r="CV868" s="12"/>
      <c r="CW868" s="12"/>
      <c r="CX868" s="12"/>
      <c r="CY868" s="12"/>
      <c r="CZ868" s="12"/>
      <c r="DA868" s="12"/>
      <c r="DB868" s="12"/>
      <c r="DC868" s="12"/>
      <c r="DD868" s="12"/>
      <c r="DE868" s="12"/>
      <c r="DF868" s="12"/>
      <c r="DG868" s="12"/>
      <c r="DH868" s="12"/>
      <c r="DI868" s="12"/>
      <c r="DJ868" s="12"/>
      <c r="DK868" s="12"/>
      <c r="DL868" s="12"/>
      <c r="DM868" s="12"/>
      <c r="DN868" s="12"/>
      <c r="DO868" s="12"/>
      <c r="DP868" s="12"/>
      <c r="DQ868" s="12"/>
      <c r="DR868" s="12"/>
      <c r="DS868" s="12"/>
      <c r="DT868" s="12"/>
      <c r="DU868" s="12"/>
      <c r="DV868" s="12"/>
      <c r="DW868" s="12"/>
      <c r="DX868" s="12"/>
      <c r="DY868" s="12"/>
      <c r="DZ868" s="12"/>
      <c r="EA868" s="12"/>
      <c r="EB868" s="12"/>
      <c r="EC868" s="12"/>
      <c r="ED868" s="12"/>
      <c r="EE868" s="12"/>
      <c r="EF868" s="12"/>
      <c r="EG868" s="12"/>
      <c r="EH868" s="12"/>
      <c r="EI868" s="12"/>
      <c r="EJ868" s="12"/>
      <c r="EK868" s="12"/>
      <c r="EL868" s="12"/>
      <c r="EM868" s="12"/>
      <c r="EN868" s="12"/>
      <c r="EO868" s="12"/>
      <c r="EP868" s="12"/>
      <c r="EQ868" s="12"/>
      <c r="ER868" s="12"/>
      <c r="ES868" s="12"/>
      <c r="ET868" s="12"/>
      <c r="EU868" s="12"/>
      <c r="EV868" s="12"/>
      <c r="EW868" s="12"/>
      <c r="EX868" s="12"/>
      <c r="EY868" s="12"/>
      <c r="EZ868" s="12"/>
      <c r="FA868" s="12"/>
      <c r="FB868" s="12"/>
      <c r="FC868" s="12"/>
      <c r="FD868" s="12"/>
      <c r="FE868" s="12"/>
      <c r="FF868" s="12"/>
      <c r="FG868" s="12"/>
      <c r="FH868" s="12"/>
      <c r="FI868" s="12"/>
      <c r="FJ868" s="12"/>
      <c r="FK868" s="12"/>
      <c r="FL868" s="12"/>
      <c r="FM868" s="12"/>
      <c r="FN868" s="12"/>
      <c r="FO868" s="12"/>
      <c r="FP868" s="12"/>
      <c r="FQ868" s="12"/>
      <c r="FR868" s="12"/>
    </row>
    <row r="869" spans="19:174" x14ac:dyDescent="0.3">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12"/>
      <c r="CC869" s="12"/>
      <c r="CD869" s="12"/>
      <c r="CE869" s="12"/>
      <c r="CF869" s="12"/>
      <c r="CG869" s="12"/>
      <c r="CH869" s="12"/>
      <c r="CI869" s="12"/>
      <c r="CJ869" s="12"/>
      <c r="CK869" s="12"/>
      <c r="CL869" s="12"/>
      <c r="CM869" s="12"/>
      <c r="CN869" s="12"/>
      <c r="CO869" s="12"/>
      <c r="CP869" s="12"/>
      <c r="CQ869" s="12"/>
      <c r="CR869" s="12"/>
      <c r="CS869" s="12"/>
      <c r="CT869" s="12"/>
      <c r="CU869" s="12"/>
      <c r="CV869" s="12"/>
      <c r="CW869" s="12"/>
      <c r="CX869" s="12"/>
      <c r="CY869" s="12"/>
      <c r="CZ869" s="12"/>
      <c r="DA869" s="12"/>
      <c r="DB869" s="12"/>
      <c r="DC869" s="12"/>
      <c r="DD869" s="12"/>
      <c r="DE869" s="12"/>
      <c r="DF869" s="12"/>
      <c r="DG869" s="12"/>
      <c r="DH869" s="12"/>
      <c r="DI869" s="12"/>
      <c r="DJ869" s="12"/>
      <c r="DK869" s="12"/>
      <c r="DL869" s="12"/>
      <c r="DM869" s="12"/>
      <c r="DN869" s="12"/>
      <c r="DO869" s="12"/>
      <c r="DP869" s="12"/>
      <c r="DQ869" s="12"/>
      <c r="DR869" s="12"/>
      <c r="DS869" s="12"/>
      <c r="DT869" s="12"/>
      <c r="DU869" s="12"/>
      <c r="DV869" s="12"/>
      <c r="DW869" s="12"/>
      <c r="DX869" s="12"/>
      <c r="DY869" s="12"/>
      <c r="DZ869" s="12"/>
      <c r="EA869" s="12"/>
      <c r="EB869" s="12"/>
      <c r="EC869" s="12"/>
      <c r="ED869" s="12"/>
      <c r="EE869" s="12"/>
      <c r="EF869" s="12"/>
      <c r="EG869" s="12"/>
      <c r="EH869" s="12"/>
      <c r="EI869" s="12"/>
      <c r="EJ869" s="12"/>
      <c r="EK869" s="12"/>
      <c r="EL869" s="12"/>
      <c r="EM869" s="12"/>
      <c r="EN869" s="12"/>
      <c r="EO869" s="12"/>
      <c r="EP869" s="12"/>
      <c r="EQ869" s="12"/>
      <c r="ER869" s="12"/>
      <c r="ES869" s="12"/>
      <c r="ET869" s="12"/>
      <c r="EU869" s="12"/>
      <c r="EV869" s="12"/>
      <c r="EW869" s="12"/>
      <c r="EX869" s="12"/>
      <c r="EY869" s="12"/>
      <c r="EZ869" s="12"/>
      <c r="FA869" s="12"/>
      <c r="FB869" s="12"/>
      <c r="FC869" s="12"/>
      <c r="FD869" s="12"/>
      <c r="FE869" s="12"/>
      <c r="FF869" s="12"/>
      <c r="FG869" s="12"/>
      <c r="FH869" s="12"/>
      <c r="FI869" s="12"/>
      <c r="FJ869" s="12"/>
      <c r="FK869" s="12"/>
      <c r="FL869" s="12"/>
      <c r="FM869" s="12"/>
      <c r="FN869" s="12"/>
      <c r="FO869" s="12"/>
      <c r="FP869" s="12"/>
      <c r="FQ869" s="12"/>
      <c r="FR869" s="12"/>
    </row>
    <row r="870" spans="19:174" x14ac:dyDescent="0.3">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12"/>
      <c r="CC870" s="12"/>
      <c r="CD870" s="12"/>
      <c r="CE870" s="12"/>
      <c r="CF870" s="12"/>
      <c r="CG870" s="12"/>
      <c r="CH870" s="12"/>
      <c r="CI870" s="12"/>
      <c r="CJ870" s="12"/>
      <c r="CK870" s="12"/>
      <c r="CL870" s="12"/>
      <c r="CM870" s="12"/>
      <c r="CN870" s="12"/>
      <c r="CO870" s="12"/>
      <c r="CP870" s="12"/>
      <c r="CQ870" s="12"/>
      <c r="CR870" s="12"/>
      <c r="CS870" s="12"/>
      <c r="CT870" s="12"/>
      <c r="CU870" s="12"/>
      <c r="CV870" s="12"/>
      <c r="CW870" s="12"/>
      <c r="CX870" s="12"/>
      <c r="CY870" s="12"/>
      <c r="CZ870" s="12"/>
      <c r="DA870" s="12"/>
      <c r="DB870" s="12"/>
      <c r="DC870" s="12"/>
      <c r="DD870" s="12"/>
      <c r="DE870" s="12"/>
      <c r="DF870" s="12"/>
      <c r="DG870" s="12"/>
      <c r="DH870" s="12"/>
      <c r="DI870" s="12"/>
      <c r="DJ870" s="12"/>
      <c r="DK870" s="12"/>
      <c r="DL870" s="12"/>
      <c r="DM870" s="12"/>
      <c r="DN870" s="12"/>
      <c r="DO870" s="12"/>
      <c r="DP870" s="12"/>
      <c r="DQ870" s="12"/>
      <c r="DR870" s="12"/>
      <c r="DS870" s="12"/>
      <c r="DT870" s="12"/>
      <c r="DU870" s="12"/>
      <c r="DV870" s="12"/>
      <c r="DW870" s="12"/>
      <c r="DX870" s="12"/>
      <c r="DY870" s="12"/>
      <c r="DZ870" s="12"/>
      <c r="EA870" s="12"/>
      <c r="EB870" s="12"/>
      <c r="EC870" s="12"/>
      <c r="ED870" s="12"/>
      <c r="EE870" s="12"/>
      <c r="EF870" s="12"/>
      <c r="EG870" s="12"/>
      <c r="EH870" s="12"/>
      <c r="EI870" s="12"/>
      <c r="EJ870" s="12"/>
      <c r="EK870" s="12"/>
      <c r="EL870" s="12"/>
      <c r="EM870" s="12"/>
      <c r="EN870" s="12"/>
      <c r="EO870" s="12"/>
      <c r="EP870" s="12"/>
      <c r="EQ870" s="12"/>
      <c r="ER870" s="12"/>
      <c r="ES870" s="12"/>
      <c r="ET870" s="12"/>
      <c r="EU870" s="12"/>
      <c r="EV870" s="12"/>
      <c r="EW870" s="12"/>
      <c r="EX870" s="12"/>
      <c r="EY870" s="12"/>
      <c r="EZ870" s="12"/>
      <c r="FA870" s="12"/>
      <c r="FB870" s="12"/>
      <c r="FC870" s="12"/>
      <c r="FD870" s="12"/>
      <c r="FE870" s="12"/>
      <c r="FF870" s="12"/>
      <c r="FG870" s="12"/>
      <c r="FH870" s="12"/>
      <c r="FI870" s="12"/>
      <c r="FJ870" s="12"/>
      <c r="FK870" s="12"/>
      <c r="FL870" s="12"/>
      <c r="FM870" s="12"/>
      <c r="FN870" s="12"/>
      <c r="FO870" s="12"/>
      <c r="FP870" s="12"/>
      <c r="FQ870" s="12"/>
      <c r="FR870" s="12"/>
    </row>
    <row r="871" spans="19:174" x14ac:dyDescent="0.3">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c r="CA871" s="12"/>
      <c r="CB871" s="12"/>
      <c r="CC871" s="12"/>
      <c r="CD871" s="12"/>
      <c r="CE871" s="12"/>
      <c r="CF871" s="12"/>
      <c r="CG871" s="12"/>
      <c r="CH871" s="12"/>
      <c r="CI871" s="12"/>
      <c r="CJ871" s="12"/>
      <c r="CK871" s="12"/>
      <c r="CL871" s="12"/>
      <c r="CM871" s="12"/>
      <c r="CN871" s="12"/>
      <c r="CO871" s="12"/>
      <c r="CP871" s="12"/>
      <c r="CQ871" s="12"/>
      <c r="CR871" s="12"/>
      <c r="CS871" s="12"/>
      <c r="CT871" s="12"/>
      <c r="CU871" s="12"/>
      <c r="CV871" s="12"/>
      <c r="CW871" s="12"/>
      <c r="CX871" s="12"/>
      <c r="CY871" s="12"/>
      <c r="CZ871" s="12"/>
      <c r="DA871" s="12"/>
      <c r="DB871" s="12"/>
      <c r="DC871" s="12"/>
      <c r="DD871" s="12"/>
      <c r="DE871" s="12"/>
      <c r="DF871" s="12"/>
      <c r="DG871" s="12"/>
      <c r="DH871" s="12"/>
      <c r="DI871" s="12"/>
      <c r="DJ871" s="12"/>
      <c r="DK871" s="12"/>
      <c r="DL871" s="12"/>
      <c r="DM871" s="12"/>
      <c r="DN871" s="12"/>
      <c r="DO871" s="12"/>
      <c r="DP871" s="12"/>
      <c r="DQ871" s="12"/>
      <c r="DR871" s="12"/>
      <c r="DS871" s="12"/>
      <c r="DT871" s="12"/>
      <c r="DU871" s="12"/>
      <c r="DV871" s="12"/>
      <c r="DW871" s="12"/>
      <c r="DX871" s="12"/>
      <c r="DY871" s="12"/>
      <c r="DZ871" s="12"/>
      <c r="EA871" s="12"/>
      <c r="EB871" s="12"/>
      <c r="EC871" s="12"/>
      <c r="ED871" s="12"/>
      <c r="EE871" s="12"/>
      <c r="EF871" s="12"/>
      <c r="EG871" s="12"/>
      <c r="EH871" s="12"/>
      <c r="EI871" s="12"/>
      <c r="EJ871" s="12"/>
      <c r="EK871" s="12"/>
      <c r="EL871" s="12"/>
      <c r="EM871" s="12"/>
      <c r="EN871" s="12"/>
      <c r="EO871" s="12"/>
      <c r="EP871" s="12"/>
      <c r="EQ871" s="12"/>
      <c r="ER871" s="12"/>
      <c r="ES871" s="12"/>
      <c r="ET871" s="12"/>
      <c r="EU871" s="12"/>
      <c r="EV871" s="12"/>
      <c r="EW871" s="12"/>
      <c r="EX871" s="12"/>
      <c r="EY871" s="12"/>
      <c r="EZ871" s="12"/>
      <c r="FA871" s="12"/>
      <c r="FB871" s="12"/>
      <c r="FC871" s="12"/>
      <c r="FD871" s="12"/>
      <c r="FE871" s="12"/>
      <c r="FF871" s="12"/>
      <c r="FG871" s="12"/>
      <c r="FH871" s="12"/>
      <c r="FI871" s="12"/>
      <c r="FJ871" s="12"/>
      <c r="FK871" s="12"/>
      <c r="FL871" s="12"/>
      <c r="FM871" s="12"/>
      <c r="FN871" s="12"/>
      <c r="FO871" s="12"/>
      <c r="FP871" s="12"/>
      <c r="FQ871" s="12"/>
      <c r="FR871" s="12"/>
    </row>
    <row r="872" spans="19:174" x14ac:dyDescent="0.3">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c r="CA872" s="12"/>
      <c r="CB872" s="12"/>
      <c r="CC872" s="12"/>
      <c r="CD872" s="12"/>
      <c r="CE872" s="12"/>
      <c r="CF872" s="12"/>
      <c r="CG872" s="12"/>
      <c r="CH872" s="12"/>
      <c r="CI872" s="12"/>
      <c r="CJ872" s="12"/>
      <c r="CK872" s="12"/>
      <c r="CL872" s="12"/>
      <c r="CM872" s="12"/>
      <c r="CN872" s="12"/>
      <c r="CO872" s="12"/>
      <c r="CP872" s="12"/>
      <c r="CQ872" s="12"/>
      <c r="CR872" s="12"/>
      <c r="CS872" s="12"/>
      <c r="CT872" s="12"/>
      <c r="CU872" s="12"/>
      <c r="CV872" s="12"/>
      <c r="CW872" s="12"/>
      <c r="CX872" s="12"/>
      <c r="CY872" s="12"/>
      <c r="CZ872" s="12"/>
      <c r="DA872" s="12"/>
      <c r="DB872" s="12"/>
      <c r="DC872" s="12"/>
      <c r="DD872" s="12"/>
      <c r="DE872" s="12"/>
      <c r="DF872" s="12"/>
      <c r="DG872" s="12"/>
      <c r="DH872" s="12"/>
      <c r="DI872" s="12"/>
      <c r="DJ872" s="12"/>
      <c r="DK872" s="12"/>
      <c r="DL872" s="12"/>
      <c r="DM872" s="12"/>
      <c r="DN872" s="12"/>
      <c r="DO872" s="12"/>
      <c r="DP872" s="12"/>
      <c r="DQ872" s="12"/>
      <c r="DR872" s="12"/>
      <c r="DS872" s="12"/>
      <c r="DT872" s="12"/>
      <c r="DU872" s="12"/>
      <c r="DV872" s="12"/>
      <c r="DW872" s="12"/>
      <c r="DX872" s="12"/>
      <c r="DY872" s="12"/>
      <c r="DZ872" s="12"/>
      <c r="EA872" s="12"/>
      <c r="EB872" s="12"/>
      <c r="EC872" s="12"/>
      <c r="ED872" s="12"/>
      <c r="EE872" s="12"/>
      <c r="EF872" s="12"/>
      <c r="EG872" s="12"/>
      <c r="EH872" s="12"/>
      <c r="EI872" s="12"/>
      <c r="EJ872" s="12"/>
      <c r="EK872" s="12"/>
      <c r="EL872" s="12"/>
      <c r="EM872" s="12"/>
      <c r="EN872" s="12"/>
      <c r="EO872" s="12"/>
      <c r="EP872" s="12"/>
      <c r="EQ872" s="12"/>
      <c r="ER872" s="12"/>
      <c r="ES872" s="12"/>
      <c r="ET872" s="12"/>
      <c r="EU872" s="12"/>
      <c r="EV872" s="12"/>
      <c r="EW872" s="12"/>
      <c r="EX872" s="12"/>
      <c r="EY872" s="12"/>
      <c r="EZ872" s="12"/>
      <c r="FA872" s="12"/>
      <c r="FB872" s="12"/>
      <c r="FC872" s="12"/>
      <c r="FD872" s="12"/>
      <c r="FE872" s="12"/>
      <c r="FF872" s="12"/>
      <c r="FG872" s="12"/>
      <c r="FH872" s="12"/>
      <c r="FI872" s="12"/>
      <c r="FJ872" s="12"/>
      <c r="FK872" s="12"/>
      <c r="FL872" s="12"/>
      <c r="FM872" s="12"/>
      <c r="FN872" s="12"/>
      <c r="FO872" s="12"/>
      <c r="FP872" s="12"/>
      <c r="FQ872" s="12"/>
      <c r="FR872" s="12"/>
    </row>
    <row r="873" spans="19:174" x14ac:dyDescent="0.3">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c r="CA873" s="12"/>
      <c r="CB873" s="12"/>
      <c r="CC873" s="12"/>
      <c r="CD873" s="12"/>
      <c r="CE873" s="12"/>
      <c r="CF873" s="12"/>
      <c r="CG873" s="12"/>
      <c r="CH873" s="12"/>
      <c r="CI873" s="12"/>
      <c r="CJ873" s="12"/>
      <c r="CK873" s="12"/>
      <c r="CL873" s="12"/>
      <c r="CM873" s="12"/>
      <c r="CN873" s="12"/>
      <c r="CO873" s="12"/>
      <c r="CP873" s="12"/>
      <c r="CQ873" s="12"/>
      <c r="CR873" s="12"/>
      <c r="CS873" s="12"/>
      <c r="CT873" s="12"/>
      <c r="CU873" s="12"/>
      <c r="CV873" s="12"/>
      <c r="CW873" s="12"/>
      <c r="CX873" s="12"/>
      <c r="CY873" s="12"/>
      <c r="CZ873" s="12"/>
      <c r="DA873" s="12"/>
      <c r="DB873" s="12"/>
      <c r="DC873" s="12"/>
      <c r="DD873" s="12"/>
      <c r="DE873" s="12"/>
      <c r="DF873" s="12"/>
      <c r="DG873" s="12"/>
      <c r="DH873" s="12"/>
      <c r="DI873" s="12"/>
      <c r="DJ873" s="12"/>
      <c r="DK873" s="12"/>
      <c r="DL873" s="12"/>
      <c r="DM873" s="12"/>
      <c r="DN873" s="12"/>
      <c r="DO873" s="12"/>
      <c r="DP873" s="12"/>
      <c r="DQ873" s="12"/>
      <c r="DR873" s="12"/>
      <c r="DS873" s="12"/>
      <c r="DT873" s="12"/>
      <c r="DU873" s="12"/>
      <c r="DV873" s="12"/>
      <c r="DW873" s="12"/>
      <c r="DX873" s="12"/>
      <c r="DY873" s="12"/>
      <c r="DZ873" s="12"/>
      <c r="EA873" s="12"/>
      <c r="EB873" s="12"/>
      <c r="EC873" s="12"/>
      <c r="ED873" s="12"/>
      <c r="EE873" s="12"/>
      <c r="EF873" s="12"/>
      <c r="EG873" s="12"/>
      <c r="EH873" s="12"/>
      <c r="EI873" s="12"/>
      <c r="EJ873" s="12"/>
      <c r="EK873" s="12"/>
      <c r="EL873" s="12"/>
      <c r="EM873" s="12"/>
      <c r="EN873" s="12"/>
      <c r="EO873" s="12"/>
      <c r="EP873" s="12"/>
      <c r="EQ873" s="12"/>
      <c r="ER873" s="12"/>
      <c r="ES873" s="12"/>
      <c r="ET873" s="12"/>
      <c r="EU873" s="12"/>
      <c r="EV873" s="12"/>
      <c r="EW873" s="12"/>
      <c r="EX873" s="12"/>
      <c r="EY873" s="12"/>
      <c r="EZ873" s="12"/>
      <c r="FA873" s="12"/>
      <c r="FB873" s="12"/>
      <c r="FC873" s="12"/>
      <c r="FD873" s="12"/>
      <c r="FE873" s="12"/>
      <c r="FF873" s="12"/>
      <c r="FG873" s="12"/>
      <c r="FH873" s="12"/>
      <c r="FI873" s="12"/>
      <c r="FJ873" s="12"/>
      <c r="FK873" s="12"/>
      <c r="FL873" s="12"/>
      <c r="FM873" s="12"/>
      <c r="FN873" s="12"/>
      <c r="FO873" s="12"/>
      <c r="FP873" s="12"/>
      <c r="FQ873" s="12"/>
      <c r="FR873" s="12"/>
    </row>
    <row r="874" spans="19:174" x14ac:dyDescent="0.3">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12"/>
      <c r="CC874" s="12"/>
      <c r="CD874" s="12"/>
      <c r="CE874" s="12"/>
      <c r="CF874" s="12"/>
      <c r="CG874" s="12"/>
      <c r="CH874" s="12"/>
      <c r="CI874" s="12"/>
      <c r="CJ874" s="12"/>
      <c r="CK874" s="12"/>
      <c r="CL874" s="12"/>
      <c r="CM874" s="12"/>
      <c r="CN874" s="12"/>
      <c r="CO874" s="12"/>
      <c r="CP874" s="12"/>
      <c r="CQ874" s="12"/>
      <c r="CR874" s="12"/>
      <c r="CS874" s="12"/>
      <c r="CT874" s="12"/>
      <c r="CU874" s="12"/>
      <c r="CV874" s="12"/>
      <c r="CW874" s="12"/>
      <c r="CX874" s="12"/>
      <c r="CY874" s="12"/>
      <c r="CZ874" s="12"/>
      <c r="DA874" s="12"/>
      <c r="DB874" s="12"/>
      <c r="DC874" s="12"/>
      <c r="DD874" s="12"/>
      <c r="DE874" s="12"/>
      <c r="DF874" s="12"/>
      <c r="DG874" s="12"/>
      <c r="DH874" s="12"/>
      <c r="DI874" s="12"/>
      <c r="DJ874" s="12"/>
      <c r="DK874" s="12"/>
      <c r="DL874" s="12"/>
      <c r="DM874" s="12"/>
      <c r="DN874" s="12"/>
      <c r="DO874" s="12"/>
      <c r="DP874" s="12"/>
      <c r="DQ874" s="12"/>
      <c r="DR874" s="12"/>
      <c r="DS874" s="12"/>
      <c r="DT874" s="12"/>
      <c r="DU874" s="12"/>
      <c r="DV874" s="12"/>
      <c r="DW874" s="12"/>
      <c r="DX874" s="12"/>
      <c r="DY874" s="12"/>
      <c r="DZ874" s="12"/>
      <c r="EA874" s="12"/>
      <c r="EB874" s="12"/>
      <c r="EC874" s="12"/>
      <c r="ED874" s="12"/>
      <c r="EE874" s="12"/>
      <c r="EF874" s="12"/>
      <c r="EG874" s="12"/>
      <c r="EH874" s="12"/>
      <c r="EI874" s="12"/>
      <c r="EJ874" s="12"/>
      <c r="EK874" s="12"/>
      <c r="EL874" s="12"/>
      <c r="EM874" s="12"/>
      <c r="EN874" s="12"/>
      <c r="EO874" s="12"/>
      <c r="EP874" s="12"/>
      <c r="EQ874" s="12"/>
      <c r="ER874" s="12"/>
      <c r="ES874" s="12"/>
      <c r="ET874" s="12"/>
      <c r="EU874" s="12"/>
      <c r="EV874" s="12"/>
      <c r="EW874" s="12"/>
      <c r="EX874" s="12"/>
      <c r="EY874" s="12"/>
      <c r="EZ874" s="12"/>
      <c r="FA874" s="12"/>
      <c r="FB874" s="12"/>
      <c r="FC874" s="12"/>
      <c r="FD874" s="12"/>
      <c r="FE874" s="12"/>
      <c r="FF874" s="12"/>
      <c r="FG874" s="12"/>
      <c r="FH874" s="12"/>
      <c r="FI874" s="12"/>
      <c r="FJ874" s="12"/>
      <c r="FK874" s="12"/>
      <c r="FL874" s="12"/>
      <c r="FM874" s="12"/>
      <c r="FN874" s="12"/>
      <c r="FO874" s="12"/>
      <c r="FP874" s="12"/>
      <c r="FQ874" s="12"/>
      <c r="FR874" s="12"/>
    </row>
    <row r="875" spans="19:174" x14ac:dyDescent="0.3">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12"/>
      <c r="CC875" s="12"/>
      <c r="CD875" s="12"/>
      <c r="CE875" s="12"/>
      <c r="CF875" s="12"/>
      <c r="CG875" s="12"/>
      <c r="CH875" s="12"/>
      <c r="CI875" s="12"/>
      <c r="CJ875" s="12"/>
      <c r="CK875" s="12"/>
      <c r="CL875" s="12"/>
      <c r="CM875" s="12"/>
      <c r="CN875" s="12"/>
      <c r="CO875" s="12"/>
      <c r="CP875" s="12"/>
      <c r="CQ875" s="12"/>
      <c r="CR875" s="12"/>
      <c r="CS875" s="12"/>
      <c r="CT875" s="12"/>
      <c r="CU875" s="12"/>
      <c r="CV875" s="12"/>
      <c r="CW875" s="12"/>
      <c r="CX875" s="12"/>
      <c r="CY875" s="12"/>
      <c r="CZ875" s="12"/>
      <c r="DA875" s="12"/>
      <c r="DB875" s="12"/>
      <c r="DC875" s="12"/>
      <c r="DD875" s="12"/>
      <c r="DE875" s="12"/>
      <c r="DF875" s="12"/>
      <c r="DG875" s="12"/>
      <c r="DH875" s="12"/>
      <c r="DI875" s="12"/>
      <c r="DJ875" s="12"/>
      <c r="DK875" s="12"/>
      <c r="DL875" s="12"/>
      <c r="DM875" s="12"/>
      <c r="DN875" s="12"/>
      <c r="DO875" s="12"/>
      <c r="DP875" s="12"/>
      <c r="DQ875" s="12"/>
      <c r="DR875" s="12"/>
      <c r="DS875" s="12"/>
      <c r="DT875" s="12"/>
      <c r="DU875" s="12"/>
      <c r="DV875" s="12"/>
      <c r="DW875" s="12"/>
      <c r="DX875" s="12"/>
      <c r="DY875" s="12"/>
      <c r="DZ875" s="12"/>
      <c r="EA875" s="12"/>
      <c r="EB875" s="12"/>
      <c r="EC875" s="12"/>
      <c r="ED875" s="12"/>
      <c r="EE875" s="12"/>
      <c r="EF875" s="12"/>
      <c r="EG875" s="12"/>
      <c r="EH875" s="12"/>
      <c r="EI875" s="12"/>
      <c r="EJ875" s="12"/>
      <c r="EK875" s="12"/>
      <c r="EL875" s="12"/>
      <c r="EM875" s="12"/>
      <c r="EN875" s="12"/>
      <c r="EO875" s="12"/>
      <c r="EP875" s="12"/>
      <c r="EQ875" s="12"/>
      <c r="ER875" s="12"/>
      <c r="ES875" s="12"/>
      <c r="ET875" s="12"/>
      <c r="EU875" s="12"/>
      <c r="EV875" s="12"/>
      <c r="EW875" s="12"/>
      <c r="EX875" s="12"/>
      <c r="EY875" s="12"/>
      <c r="EZ875" s="12"/>
      <c r="FA875" s="12"/>
      <c r="FB875" s="12"/>
      <c r="FC875" s="12"/>
      <c r="FD875" s="12"/>
      <c r="FE875" s="12"/>
      <c r="FF875" s="12"/>
      <c r="FG875" s="12"/>
      <c r="FH875" s="12"/>
      <c r="FI875" s="12"/>
      <c r="FJ875" s="12"/>
      <c r="FK875" s="12"/>
      <c r="FL875" s="12"/>
      <c r="FM875" s="12"/>
      <c r="FN875" s="12"/>
      <c r="FO875" s="12"/>
      <c r="FP875" s="12"/>
      <c r="FQ875" s="12"/>
      <c r="FR875" s="12"/>
    </row>
    <row r="876" spans="19:174" x14ac:dyDescent="0.3">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12"/>
      <c r="CC876" s="12"/>
      <c r="CD876" s="12"/>
      <c r="CE876" s="12"/>
      <c r="CF876" s="12"/>
      <c r="CG876" s="12"/>
      <c r="CH876" s="12"/>
      <c r="CI876" s="12"/>
      <c r="CJ876" s="12"/>
      <c r="CK876" s="12"/>
      <c r="CL876" s="12"/>
      <c r="CM876" s="12"/>
      <c r="CN876" s="12"/>
      <c r="CO876" s="12"/>
      <c r="CP876" s="12"/>
      <c r="CQ876" s="12"/>
      <c r="CR876" s="12"/>
      <c r="CS876" s="12"/>
      <c r="CT876" s="12"/>
      <c r="CU876" s="12"/>
      <c r="CV876" s="12"/>
      <c r="CW876" s="12"/>
      <c r="CX876" s="12"/>
      <c r="CY876" s="12"/>
      <c r="CZ876" s="12"/>
      <c r="DA876" s="12"/>
      <c r="DB876" s="12"/>
      <c r="DC876" s="12"/>
      <c r="DD876" s="12"/>
      <c r="DE876" s="12"/>
      <c r="DF876" s="12"/>
      <c r="DG876" s="12"/>
      <c r="DH876" s="12"/>
      <c r="DI876" s="12"/>
      <c r="DJ876" s="12"/>
      <c r="DK876" s="12"/>
      <c r="DL876" s="12"/>
      <c r="DM876" s="12"/>
      <c r="DN876" s="12"/>
      <c r="DO876" s="12"/>
      <c r="DP876" s="12"/>
      <c r="DQ876" s="12"/>
      <c r="DR876" s="12"/>
      <c r="DS876" s="12"/>
      <c r="DT876" s="12"/>
      <c r="DU876" s="12"/>
      <c r="DV876" s="12"/>
      <c r="DW876" s="12"/>
      <c r="DX876" s="12"/>
      <c r="DY876" s="12"/>
      <c r="DZ876" s="12"/>
      <c r="EA876" s="12"/>
      <c r="EB876" s="12"/>
      <c r="EC876" s="12"/>
      <c r="ED876" s="12"/>
      <c r="EE876" s="12"/>
      <c r="EF876" s="12"/>
      <c r="EG876" s="12"/>
      <c r="EH876" s="12"/>
      <c r="EI876" s="12"/>
      <c r="EJ876" s="12"/>
      <c r="EK876" s="12"/>
      <c r="EL876" s="12"/>
      <c r="EM876" s="12"/>
      <c r="EN876" s="12"/>
      <c r="EO876" s="12"/>
      <c r="EP876" s="12"/>
      <c r="EQ876" s="12"/>
      <c r="ER876" s="12"/>
      <c r="ES876" s="12"/>
      <c r="ET876" s="12"/>
      <c r="EU876" s="12"/>
      <c r="EV876" s="12"/>
      <c r="EW876" s="12"/>
      <c r="EX876" s="12"/>
      <c r="EY876" s="12"/>
      <c r="EZ876" s="12"/>
      <c r="FA876" s="12"/>
      <c r="FB876" s="12"/>
      <c r="FC876" s="12"/>
      <c r="FD876" s="12"/>
      <c r="FE876" s="12"/>
      <c r="FF876" s="12"/>
      <c r="FG876" s="12"/>
      <c r="FH876" s="12"/>
      <c r="FI876" s="12"/>
      <c r="FJ876" s="12"/>
      <c r="FK876" s="12"/>
      <c r="FL876" s="12"/>
      <c r="FM876" s="12"/>
      <c r="FN876" s="12"/>
      <c r="FO876" s="12"/>
      <c r="FP876" s="12"/>
      <c r="FQ876" s="12"/>
      <c r="FR876" s="12"/>
    </row>
    <row r="877" spans="19:174" x14ac:dyDescent="0.3">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c r="CA877" s="12"/>
      <c r="CB877" s="12"/>
      <c r="CC877" s="12"/>
      <c r="CD877" s="12"/>
      <c r="CE877" s="12"/>
      <c r="CF877" s="12"/>
      <c r="CG877" s="12"/>
      <c r="CH877" s="12"/>
      <c r="CI877" s="12"/>
      <c r="CJ877" s="12"/>
      <c r="CK877" s="12"/>
      <c r="CL877" s="12"/>
      <c r="CM877" s="12"/>
      <c r="CN877" s="12"/>
      <c r="CO877" s="12"/>
      <c r="CP877" s="12"/>
      <c r="CQ877" s="12"/>
      <c r="CR877" s="12"/>
      <c r="CS877" s="12"/>
      <c r="CT877" s="12"/>
      <c r="CU877" s="12"/>
      <c r="CV877" s="12"/>
      <c r="CW877" s="12"/>
      <c r="CX877" s="12"/>
      <c r="CY877" s="12"/>
      <c r="CZ877" s="12"/>
      <c r="DA877" s="12"/>
      <c r="DB877" s="12"/>
      <c r="DC877" s="12"/>
      <c r="DD877" s="12"/>
      <c r="DE877" s="12"/>
      <c r="DF877" s="12"/>
      <c r="DG877" s="12"/>
      <c r="DH877" s="12"/>
      <c r="DI877" s="12"/>
      <c r="DJ877" s="12"/>
      <c r="DK877" s="12"/>
      <c r="DL877" s="12"/>
      <c r="DM877" s="12"/>
      <c r="DN877" s="12"/>
      <c r="DO877" s="12"/>
      <c r="DP877" s="12"/>
      <c r="DQ877" s="12"/>
      <c r="DR877" s="12"/>
      <c r="DS877" s="12"/>
      <c r="DT877" s="12"/>
      <c r="DU877" s="12"/>
      <c r="DV877" s="12"/>
      <c r="DW877" s="12"/>
      <c r="DX877" s="12"/>
      <c r="DY877" s="12"/>
      <c r="DZ877" s="12"/>
      <c r="EA877" s="12"/>
      <c r="EB877" s="12"/>
      <c r="EC877" s="12"/>
      <c r="ED877" s="12"/>
      <c r="EE877" s="12"/>
      <c r="EF877" s="12"/>
      <c r="EG877" s="12"/>
      <c r="EH877" s="12"/>
      <c r="EI877" s="12"/>
      <c r="EJ877" s="12"/>
      <c r="EK877" s="12"/>
      <c r="EL877" s="12"/>
      <c r="EM877" s="12"/>
      <c r="EN877" s="12"/>
      <c r="EO877" s="12"/>
      <c r="EP877" s="12"/>
      <c r="EQ877" s="12"/>
      <c r="ER877" s="12"/>
      <c r="ES877" s="12"/>
      <c r="ET877" s="12"/>
      <c r="EU877" s="12"/>
      <c r="EV877" s="12"/>
      <c r="EW877" s="12"/>
      <c r="EX877" s="12"/>
      <c r="EY877" s="12"/>
      <c r="EZ877" s="12"/>
      <c r="FA877" s="12"/>
      <c r="FB877" s="12"/>
      <c r="FC877" s="12"/>
      <c r="FD877" s="12"/>
      <c r="FE877" s="12"/>
      <c r="FF877" s="12"/>
      <c r="FG877" s="12"/>
      <c r="FH877" s="12"/>
      <c r="FI877" s="12"/>
      <c r="FJ877" s="12"/>
      <c r="FK877" s="12"/>
      <c r="FL877" s="12"/>
      <c r="FM877" s="12"/>
      <c r="FN877" s="12"/>
      <c r="FO877" s="12"/>
      <c r="FP877" s="12"/>
      <c r="FQ877" s="12"/>
      <c r="FR877" s="12"/>
    </row>
    <row r="878" spans="19:174" x14ac:dyDescent="0.3">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12"/>
      <c r="CC878" s="12"/>
      <c r="CD878" s="12"/>
      <c r="CE878" s="12"/>
      <c r="CF878" s="12"/>
      <c r="CG878" s="12"/>
      <c r="CH878" s="12"/>
      <c r="CI878" s="12"/>
      <c r="CJ878" s="12"/>
      <c r="CK878" s="12"/>
      <c r="CL878" s="12"/>
      <c r="CM878" s="12"/>
      <c r="CN878" s="12"/>
      <c r="CO878" s="12"/>
      <c r="CP878" s="12"/>
      <c r="CQ878" s="12"/>
      <c r="CR878" s="12"/>
      <c r="CS878" s="12"/>
      <c r="CT878" s="12"/>
      <c r="CU878" s="12"/>
      <c r="CV878" s="12"/>
      <c r="CW878" s="12"/>
      <c r="CX878" s="12"/>
      <c r="CY878" s="12"/>
      <c r="CZ878" s="12"/>
      <c r="DA878" s="12"/>
      <c r="DB878" s="12"/>
      <c r="DC878" s="12"/>
      <c r="DD878" s="12"/>
      <c r="DE878" s="12"/>
      <c r="DF878" s="12"/>
      <c r="DG878" s="12"/>
      <c r="DH878" s="12"/>
      <c r="DI878" s="12"/>
      <c r="DJ878" s="12"/>
      <c r="DK878" s="12"/>
      <c r="DL878" s="12"/>
      <c r="DM878" s="12"/>
      <c r="DN878" s="12"/>
      <c r="DO878" s="12"/>
      <c r="DP878" s="12"/>
      <c r="DQ878" s="12"/>
      <c r="DR878" s="12"/>
      <c r="DS878" s="12"/>
      <c r="DT878" s="12"/>
      <c r="DU878" s="12"/>
      <c r="DV878" s="12"/>
      <c r="DW878" s="12"/>
      <c r="DX878" s="12"/>
      <c r="DY878" s="12"/>
      <c r="DZ878" s="12"/>
      <c r="EA878" s="12"/>
      <c r="EB878" s="12"/>
      <c r="EC878" s="12"/>
      <c r="ED878" s="12"/>
      <c r="EE878" s="12"/>
      <c r="EF878" s="12"/>
      <c r="EG878" s="12"/>
      <c r="EH878" s="12"/>
      <c r="EI878" s="12"/>
      <c r="EJ878" s="12"/>
      <c r="EK878" s="12"/>
      <c r="EL878" s="12"/>
      <c r="EM878" s="12"/>
      <c r="EN878" s="12"/>
      <c r="EO878" s="12"/>
      <c r="EP878" s="12"/>
      <c r="EQ878" s="12"/>
      <c r="ER878" s="12"/>
      <c r="ES878" s="12"/>
      <c r="ET878" s="12"/>
      <c r="EU878" s="12"/>
      <c r="EV878" s="12"/>
      <c r="EW878" s="12"/>
      <c r="EX878" s="12"/>
      <c r="EY878" s="12"/>
      <c r="EZ878" s="12"/>
      <c r="FA878" s="12"/>
      <c r="FB878" s="12"/>
      <c r="FC878" s="12"/>
      <c r="FD878" s="12"/>
      <c r="FE878" s="12"/>
      <c r="FF878" s="12"/>
      <c r="FG878" s="12"/>
      <c r="FH878" s="12"/>
      <c r="FI878" s="12"/>
      <c r="FJ878" s="12"/>
      <c r="FK878" s="12"/>
      <c r="FL878" s="12"/>
      <c r="FM878" s="12"/>
      <c r="FN878" s="12"/>
      <c r="FO878" s="12"/>
      <c r="FP878" s="12"/>
      <c r="FQ878" s="12"/>
      <c r="FR878" s="12"/>
    </row>
    <row r="879" spans="19:174" x14ac:dyDescent="0.3">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c r="CA879" s="12"/>
      <c r="CB879" s="12"/>
      <c r="CC879" s="12"/>
      <c r="CD879" s="12"/>
      <c r="CE879" s="12"/>
      <c r="CF879" s="12"/>
      <c r="CG879" s="12"/>
      <c r="CH879" s="12"/>
      <c r="CI879" s="12"/>
      <c r="CJ879" s="12"/>
      <c r="CK879" s="12"/>
      <c r="CL879" s="12"/>
      <c r="CM879" s="12"/>
      <c r="CN879" s="12"/>
      <c r="CO879" s="12"/>
      <c r="CP879" s="12"/>
      <c r="CQ879" s="12"/>
      <c r="CR879" s="12"/>
      <c r="CS879" s="12"/>
      <c r="CT879" s="12"/>
      <c r="CU879" s="12"/>
      <c r="CV879" s="12"/>
      <c r="CW879" s="12"/>
      <c r="CX879" s="12"/>
      <c r="CY879" s="12"/>
      <c r="CZ879" s="12"/>
      <c r="DA879" s="12"/>
      <c r="DB879" s="12"/>
      <c r="DC879" s="12"/>
      <c r="DD879" s="12"/>
      <c r="DE879" s="12"/>
      <c r="DF879" s="12"/>
      <c r="DG879" s="12"/>
      <c r="DH879" s="12"/>
      <c r="DI879" s="12"/>
      <c r="DJ879" s="12"/>
      <c r="DK879" s="12"/>
      <c r="DL879" s="12"/>
      <c r="DM879" s="12"/>
      <c r="DN879" s="12"/>
      <c r="DO879" s="12"/>
      <c r="DP879" s="12"/>
      <c r="DQ879" s="12"/>
      <c r="DR879" s="12"/>
      <c r="DS879" s="12"/>
      <c r="DT879" s="12"/>
      <c r="DU879" s="12"/>
      <c r="DV879" s="12"/>
      <c r="DW879" s="12"/>
      <c r="DX879" s="12"/>
      <c r="DY879" s="12"/>
      <c r="DZ879" s="12"/>
      <c r="EA879" s="12"/>
      <c r="EB879" s="12"/>
      <c r="EC879" s="12"/>
      <c r="ED879" s="12"/>
      <c r="EE879" s="12"/>
      <c r="EF879" s="12"/>
      <c r="EG879" s="12"/>
      <c r="EH879" s="12"/>
      <c r="EI879" s="12"/>
      <c r="EJ879" s="12"/>
      <c r="EK879" s="12"/>
      <c r="EL879" s="12"/>
      <c r="EM879" s="12"/>
      <c r="EN879" s="12"/>
      <c r="EO879" s="12"/>
      <c r="EP879" s="12"/>
      <c r="EQ879" s="12"/>
      <c r="ER879" s="12"/>
      <c r="ES879" s="12"/>
      <c r="ET879" s="12"/>
      <c r="EU879" s="12"/>
      <c r="EV879" s="12"/>
      <c r="EW879" s="12"/>
      <c r="EX879" s="12"/>
      <c r="EY879" s="12"/>
      <c r="EZ879" s="12"/>
      <c r="FA879" s="12"/>
      <c r="FB879" s="12"/>
      <c r="FC879" s="12"/>
      <c r="FD879" s="12"/>
      <c r="FE879" s="12"/>
      <c r="FF879" s="12"/>
      <c r="FG879" s="12"/>
      <c r="FH879" s="12"/>
      <c r="FI879" s="12"/>
      <c r="FJ879" s="12"/>
      <c r="FK879" s="12"/>
      <c r="FL879" s="12"/>
      <c r="FM879" s="12"/>
      <c r="FN879" s="12"/>
      <c r="FO879" s="12"/>
      <c r="FP879" s="12"/>
      <c r="FQ879" s="12"/>
      <c r="FR879" s="12"/>
    </row>
    <row r="880" spans="19:174" x14ac:dyDescent="0.3">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12"/>
      <c r="CC880" s="12"/>
      <c r="CD880" s="12"/>
      <c r="CE880" s="12"/>
      <c r="CF880" s="12"/>
      <c r="CG880" s="12"/>
      <c r="CH880" s="12"/>
      <c r="CI880" s="12"/>
      <c r="CJ880" s="12"/>
      <c r="CK880" s="12"/>
      <c r="CL880" s="12"/>
      <c r="CM880" s="12"/>
      <c r="CN880" s="12"/>
      <c r="CO880" s="12"/>
      <c r="CP880" s="12"/>
      <c r="CQ880" s="12"/>
      <c r="CR880" s="12"/>
      <c r="CS880" s="12"/>
      <c r="CT880" s="12"/>
      <c r="CU880" s="12"/>
      <c r="CV880" s="12"/>
      <c r="CW880" s="12"/>
      <c r="CX880" s="12"/>
      <c r="CY880" s="12"/>
      <c r="CZ880" s="12"/>
      <c r="DA880" s="12"/>
      <c r="DB880" s="12"/>
      <c r="DC880" s="12"/>
      <c r="DD880" s="12"/>
      <c r="DE880" s="12"/>
      <c r="DF880" s="12"/>
      <c r="DG880" s="12"/>
      <c r="DH880" s="12"/>
      <c r="DI880" s="12"/>
      <c r="DJ880" s="12"/>
      <c r="DK880" s="12"/>
      <c r="DL880" s="12"/>
      <c r="DM880" s="12"/>
      <c r="DN880" s="12"/>
      <c r="DO880" s="12"/>
      <c r="DP880" s="12"/>
      <c r="DQ880" s="12"/>
      <c r="DR880" s="12"/>
      <c r="DS880" s="12"/>
      <c r="DT880" s="12"/>
      <c r="DU880" s="12"/>
      <c r="DV880" s="12"/>
      <c r="DW880" s="12"/>
      <c r="DX880" s="12"/>
      <c r="DY880" s="12"/>
      <c r="DZ880" s="12"/>
      <c r="EA880" s="12"/>
      <c r="EB880" s="12"/>
      <c r="EC880" s="12"/>
      <c r="ED880" s="12"/>
      <c r="EE880" s="12"/>
      <c r="EF880" s="12"/>
      <c r="EG880" s="12"/>
      <c r="EH880" s="12"/>
      <c r="EI880" s="12"/>
      <c r="EJ880" s="12"/>
      <c r="EK880" s="12"/>
      <c r="EL880" s="12"/>
      <c r="EM880" s="12"/>
      <c r="EN880" s="12"/>
      <c r="EO880" s="12"/>
      <c r="EP880" s="12"/>
      <c r="EQ880" s="12"/>
      <c r="ER880" s="12"/>
      <c r="ES880" s="12"/>
      <c r="ET880" s="12"/>
      <c r="EU880" s="12"/>
      <c r="EV880" s="12"/>
      <c r="EW880" s="12"/>
      <c r="EX880" s="12"/>
      <c r="EY880" s="12"/>
      <c r="EZ880" s="12"/>
      <c r="FA880" s="12"/>
      <c r="FB880" s="12"/>
      <c r="FC880" s="12"/>
      <c r="FD880" s="12"/>
      <c r="FE880" s="12"/>
      <c r="FF880" s="12"/>
      <c r="FG880" s="12"/>
      <c r="FH880" s="12"/>
      <c r="FI880" s="12"/>
      <c r="FJ880" s="12"/>
      <c r="FK880" s="12"/>
      <c r="FL880" s="12"/>
      <c r="FM880" s="12"/>
      <c r="FN880" s="12"/>
      <c r="FO880" s="12"/>
      <c r="FP880" s="12"/>
      <c r="FQ880" s="12"/>
      <c r="FR880" s="12"/>
    </row>
    <row r="881" spans="19:174" x14ac:dyDescent="0.3">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12"/>
      <c r="CC881" s="12"/>
      <c r="CD881" s="12"/>
      <c r="CE881" s="12"/>
      <c r="CF881" s="12"/>
      <c r="CG881" s="12"/>
      <c r="CH881" s="12"/>
      <c r="CI881" s="12"/>
      <c r="CJ881" s="12"/>
      <c r="CK881" s="12"/>
      <c r="CL881" s="12"/>
      <c r="CM881" s="12"/>
      <c r="CN881" s="12"/>
      <c r="CO881" s="12"/>
      <c r="CP881" s="12"/>
      <c r="CQ881" s="12"/>
      <c r="CR881" s="12"/>
      <c r="CS881" s="12"/>
      <c r="CT881" s="12"/>
      <c r="CU881" s="12"/>
      <c r="CV881" s="12"/>
      <c r="CW881" s="12"/>
      <c r="CX881" s="12"/>
      <c r="CY881" s="12"/>
      <c r="CZ881" s="12"/>
      <c r="DA881" s="12"/>
      <c r="DB881" s="12"/>
      <c r="DC881" s="12"/>
      <c r="DD881" s="12"/>
      <c r="DE881" s="12"/>
      <c r="DF881" s="12"/>
      <c r="DG881" s="12"/>
      <c r="DH881" s="12"/>
      <c r="DI881" s="12"/>
      <c r="DJ881" s="12"/>
      <c r="DK881" s="12"/>
      <c r="DL881" s="12"/>
      <c r="DM881" s="12"/>
      <c r="DN881" s="12"/>
      <c r="DO881" s="12"/>
      <c r="DP881" s="12"/>
      <c r="DQ881" s="12"/>
      <c r="DR881" s="12"/>
      <c r="DS881" s="12"/>
      <c r="DT881" s="12"/>
      <c r="DU881" s="12"/>
      <c r="DV881" s="12"/>
      <c r="DW881" s="12"/>
      <c r="DX881" s="12"/>
      <c r="DY881" s="12"/>
      <c r="DZ881" s="12"/>
      <c r="EA881" s="12"/>
      <c r="EB881" s="12"/>
      <c r="EC881" s="12"/>
      <c r="ED881" s="12"/>
      <c r="EE881" s="12"/>
      <c r="EF881" s="12"/>
      <c r="EG881" s="12"/>
      <c r="EH881" s="12"/>
      <c r="EI881" s="12"/>
      <c r="EJ881" s="12"/>
      <c r="EK881" s="12"/>
      <c r="EL881" s="12"/>
      <c r="EM881" s="12"/>
      <c r="EN881" s="12"/>
      <c r="EO881" s="12"/>
      <c r="EP881" s="12"/>
      <c r="EQ881" s="12"/>
      <c r="ER881" s="12"/>
      <c r="ES881" s="12"/>
      <c r="ET881" s="12"/>
      <c r="EU881" s="12"/>
      <c r="EV881" s="12"/>
      <c r="EW881" s="12"/>
      <c r="EX881" s="12"/>
      <c r="EY881" s="12"/>
      <c r="EZ881" s="12"/>
      <c r="FA881" s="12"/>
      <c r="FB881" s="12"/>
      <c r="FC881" s="12"/>
      <c r="FD881" s="12"/>
      <c r="FE881" s="12"/>
      <c r="FF881" s="12"/>
      <c r="FG881" s="12"/>
      <c r="FH881" s="12"/>
      <c r="FI881" s="12"/>
      <c r="FJ881" s="12"/>
      <c r="FK881" s="12"/>
      <c r="FL881" s="12"/>
      <c r="FM881" s="12"/>
      <c r="FN881" s="12"/>
      <c r="FO881" s="12"/>
      <c r="FP881" s="12"/>
      <c r="FQ881" s="12"/>
      <c r="FR881" s="12"/>
    </row>
    <row r="882" spans="19:174" x14ac:dyDescent="0.3">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12"/>
      <c r="CC882" s="12"/>
      <c r="CD882" s="12"/>
      <c r="CE882" s="12"/>
      <c r="CF882" s="12"/>
      <c r="CG882" s="12"/>
      <c r="CH882" s="12"/>
      <c r="CI882" s="12"/>
      <c r="CJ882" s="12"/>
      <c r="CK882" s="12"/>
      <c r="CL882" s="12"/>
      <c r="CM882" s="12"/>
      <c r="CN882" s="12"/>
      <c r="CO882" s="12"/>
      <c r="CP882" s="12"/>
      <c r="CQ882" s="12"/>
      <c r="CR882" s="12"/>
      <c r="CS882" s="12"/>
      <c r="CT882" s="12"/>
      <c r="CU882" s="12"/>
      <c r="CV882" s="12"/>
      <c r="CW882" s="12"/>
      <c r="CX882" s="12"/>
      <c r="CY882" s="12"/>
      <c r="CZ882" s="12"/>
      <c r="DA882" s="12"/>
      <c r="DB882" s="12"/>
      <c r="DC882" s="12"/>
      <c r="DD882" s="12"/>
      <c r="DE882" s="12"/>
      <c r="DF882" s="12"/>
      <c r="DG882" s="12"/>
      <c r="DH882" s="12"/>
      <c r="DI882" s="12"/>
      <c r="DJ882" s="12"/>
      <c r="DK882" s="12"/>
      <c r="DL882" s="12"/>
      <c r="DM882" s="12"/>
      <c r="DN882" s="12"/>
      <c r="DO882" s="12"/>
      <c r="DP882" s="12"/>
      <c r="DQ882" s="12"/>
      <c r="DR882" s="12"/>
      <c r="DS882" s="12"/>
      <c r="DT882" s="12"/>
      <c r="DU882" s="12"/>
      <c r="DV882" s="12"/>
      <c r="DW882" s="12"/>
      <c r="DX882" s="12"/>
      <c r="DY882" s="12"/>
      <c r="DZ882" s="12"/>
      <c r="EA882" s="12"/>
      <c r="EB882" s="12"/>
      <c r="EC882" s="12"/>
      <c r="ED882" s="12"/>
      <c r="EE882" s="12"/>
      <c r="EF882" s="12"/>
      <c r="EG882" s="12"/>
      <c r="EH882" s="12"/>
      <c r="EI882" s="12"/>
      <c r="EJ882" s="12"/>
      <c r="EK882" s="12"/>
      <c r="EL882" s="12"/>
      <c r="EM882" s="12"/>
      <c r="EN882" s="12"/>
      <c r="EO882" s="12"/>
      <c r="EP882" s="12"/>
      <c r="EQ882" s="12"/>
      <c r="ER882" s="12"/>
      <c r="ES882" s="12"/>
      <c r="ET882" s="12"/>
      <c r="EU882" s="12"/>
      <c r="EV882" s="12"/>
      <c r="EW882" s="12"/>
      <c r="EX882" s="12"/>
      <c r="EY882" s="12"/>
      <c r="EZ882" s="12"/>
      <c r="FA882" s="12"/>
      <c r="FB882" s="12"/>
      <c r="FC882" s="12"/>
      <c r="FD882" s="12"/>
      <c r="FE882" s="12"/>
      <c r="FF882" s="12"/>
      <c r="FG882" s="12"/>
      <c r="FH882" s="12"/>
      <c r="FI882" s="12"/>
      <c r="FJ882" s="12"/>
      <c r="FK882" s="12"/>
      <c r="FL882" s="12"/>
      <c r="FM882" s="12"/>
      <c r="FN882" s="12"/>
      <c r="FO882" s="12"/>
      <c r="FP882" s="12"/>
      <c r="FQ882" s="12"/>
      <c r="FR882" s="12"/>
    </row>
    <row r="883" spans="19:174" x14ac:dyDescent="0.3">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c r="CA883" s="12"/>
      <c r="CB883" s="12"/>
      <c r="CC883" s="12"/>
      <c r="CD883" s="12"/>
      <c r="CE883" s="12"/>
      <c r="CF883" s="12"/>
      <c r="CG883" s="12"/>
      <c r="CH883" s="12"/>
      <c r="CI883" s="12"/>
      <c r="CJ883" s="12"/>
      <c r="CK883" s="12"/>
      <c r="CL883" s="12"/>
      <c r="CM883" s="12"/>
      <c r="CN883" s="12"/>
      <c r="CO883" s="12"/>
      <c r="CP883" s="12"/>
      <c r="CQ883" s="12"/>
      <c r="CR883" s="12"/>
      <c r="CS883" s="12"/>
      <c r="CT883" s="12"/>
      <c r="CU883" s="12"/>
      <c r="CV883" s="12"/>
      <c r="CW883" s="12"/>
      <c r="CX883" s="12"/>
      <c r="CY883" s="12"/>
      <c r="CZ883" s="12"/>
      <c r="DA883" s="12"/>
      <c r="DB883" s="12"/>
      <c r="DC883" s="12"/>
      <c r="DD883" s="12"/>
      <c r="DE883" s="12"/>
      <c r="DF883" s="12"/>
      <c r="DG883" s="12"/>
      <c r="DH883" s="12"/>
      <c r="DI883" s="12"/>
      <c r="DJ883" s="12"/>
      <c r="DK883" s="12"/>
      <c r="DL883" s="12"/>
      <c r="DM883" s="12"/>
      <c r="DN883" s="12"/>
      <c r="DO883" s="12"/>
      <c r="DP883" s="12"/>
      <c r="DQ883" s="12"/>
      <c r="DR883" s="12"/>
      <c r="DS883" s="12"/>
      <c r="DT883" s="12"/>
      <c r="DU883" s="12"/>
      <c r="DV883" s="12"/>
      <c r="DW883" s="12"/>
      <c r="DX883" s="12"/>
      <c r="DY883" s="12"/>
      <c r="DZ883" s="12"/>
      <c r="EA883" s="12"/>
      <c r="EB883" s="12"/>
      <c r="EC883" s="12"/>
      <c r="ED883" s="12"/>
      <c r="EE883" s="12"/>
      <c r="EF883" s="12"/>
      <c r="EG883" s="12"/>
      <c r="EH883" s="12"/>
      <c r="EI883" s="12"/>
      <c r="EJ883" s="12"/>
      <c r="EK883" s="12"/>
      <c r="EL883" s="12"/>
      <c r="EM883" s="12"/>
      <c r="EN883" s="12"/>
      <c r="EO883" s="12"/>
      <c r="EP883" s="12"/>
      <c r="EQ883" s="12"/>
      <c r="ER883" s="12"/>
      <c r="ES883" s="12"/>
      <c r="ET883" s="12"/>
      <c r="EU883" s="12"/>
      <c r="EV883" s="12"/>
      <c r="EW883" s="12"/>
      <c r="EX883" s="12"/>
      <c r="EY883" s="12"/>
      <c r="EZ883" s="12"/>
      <c r="FA883" s="12"/>
      <c r="FB883" s="12"/>
      <c r="FC883" s="12"/>
      <c r="FD883" s="12"/>
      <c r="FE883" s="12"/>
      <c r="FF883" s="12"/>
      <c r="FG883" s="12"/>
      <c r="FH883" s="12"/>
      <c r="FI883" s="12"/>
      <c r="FJ883" s="12"/>
      <c r="FK883" s="12"/>
      <c r="FL883" s="12"/>
      <c r="FM883" s="12"/>
      <c r="FN883" s="12"/>
      <c r="FO883" s="12"/>
      <c r="FP883" s="12"/>
      <c r="FQ883" s="12"/>
      <c r="FR883" s="12"/>
    </row>
    <row r="884" spans="19:174" x14ac:dyDescent="0.3">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c r="CA884" s="12"/>
      <c r="CB884" s="12"/>
      <c r="CC884" s="12"/>
      <c r="CD884" s="12"/>
      <c r="CE884" s="12"/>
      <c r="CF884" s="12"/>
      <c r="CG884" s="12"/>
      <c r="CH884" s="12"/>
      <c r="CI884" s="12"/>
      <c r="CJ884" s="12"/>
      <c r="CK884" s="12"/>
      <c r="CL884" s="12"/>
      <c r="CM884" s="12"/>
      <c r="CN884" s="12"/>
      <c r="CO884" s="12"/>
      <c r="CP884" s="12"/>
      <c r="CQ884" s="12"/>
      <c r="CR884" s="12"/>
      <c r="CS884" s="12"/>
      <c r="CT884" s="12"/>
      <c r="CU884" s="12"/>
      <c r="CV884" s="12"/>
      <c r="CW884" s="12"/>
      <c r="CX884" s="12"/>
      <c r="CY884" s="12"/>
      <c r="CZ884" s="12"/>
      <c r="DA884" s="12"/>
      <c r="DB884" s="12"/>
      <c r="DC884" s="12"/>
      <c r="DD884" s="12"/>
      <c r="DE884" s="12"/>
      <c r="DF884" s="12"/>
      <c r="DG884" s="12"/>
      <c r="DH884" s="12"/>
      <c r="DI884" s="12"/>
      <c r="DJ884" s="12"/>
      <c r="DK884" s="12"/>
      <c r="DL884" s="12"/>
      <c r="DM884" s="12"/>
      <c r="DN884" s="12"/>
      <c r="DO884" s="12"/>
      <c r="DP884" s="12"/>
      <c r="DQ884" s="12"/>
      <c r="DR884" s="12"/>
      <c r="DS884" s="12"/>
      <c r="DT884" s="12"/>
      <c r="DU884" s="12"/>
      <c r="DV884" s="12"/>
      <c r="DW884" s="12"/>
      <c r="DX884" s="12"/>
      <c r="DY884" s="12"/>
      <c r="DZ884" s="12"/>
      <c r="EA884" s="12"/>
      <c r="EB884" s="12"/>
      <c r="EC884" s="12"/>
      <c r="ED884" s="12"/>
      <c r="EE884" s="12"/>
      <c r="EF884" s="12"/>
      <c r="EG884" s="12"/>
      <c r="EH884" s="12"/>
      <c r="EI884" s="12"/>
      <c r="EJ884" s="12"/>
      <c r="EK884" s="12"/>
      <c r="EL884" s="12"/>
      <c r="EM884" s="12"/>
      <c r="EN884" s="12"/>
      <c r="EO884" s="12"/>
      <c r="EP884" s="12"/>
      <c r="EQ884" s="12"/>
      <c r="ER884" s="12"/>
      <c r="ES884" s="12"/>
      <c r="ET884" s="12"/>
      <c r="EU884" s="12"/>
      <c r="EV884" s="12"/>
      <c r="EW884" s="12"/>
      <c r="EX884" s="12"/>
      <c r="EY884" s="12"/>
      <c r="EZ884" s="12"/>
      <c r="FA884" s="12"/>
      <c r="FB884" s="12"/>
      <c r="FC884" s="12"/>
      <c r="FD884" s="12"/>
      <c r="FE884" s="12"/>
      <c r="FF884" s="12"/>
      <c r="FG884" s="12"/>
      <c r="FH884" s="12"/>
      <c r="FI884" s="12"/>
      <c r="FJ884" s="12"/>
      <c r="FK884" s="12"/>
      <c r="FL884" s="12"/>
      <c r="FM884" s="12"/>
      <c r="FN884" s="12"/>
      <c r="FO884" s="12"/>
      <c r="FP884" s="12"/>
      <c r="FQ884" s="12"/>
      <c r="FR884" s="12"/>
    </row>
    <row r="885" spans="19:174" x14ac:dyDescent="0.3">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c r="CE885" s="12"/>
      <c r="CF885" s="12"/>
      <c r="CG885" s="12"/>
      <c r="CH885" s="12"/>
      <c r="CI885" s="12"/>
      <c r="CJ885" s="12"/>
      <c r="CK885" s="12"/>
      <c r="CL885" s="12"/>
      <c r="CM885" s="12"/>
      <c r="CN885" s="12"/>
      <c r="CO885" s="12"/>
      <c r="CP885" s="12"/>
      <c r="CQ885" s="12"/>
      <c r="CR885" s="12"/>
      <c r="CS885" s="12"/>
      <c r="CT885" s="12"/>
      <c r="CU885" s="12"/>
      <c r="CV885" s="12"/>
      <c r="CW885" s="12"/>
      <c r="CX885" s="12"/>
      <c r="CY885" s="12"/>
      <c r="CZ885" s="12"/>
      <c r="DA885" s="12"/>
      <c r="DB885" s="12"/>
      <c r="DC885" s="12"/>
      <c r="DD885" s="12"/>
      <c r="DE885" s="12"/>
      <c r="DF885" s="12"/>
      <c r="DG885" s="12"/>
      <c r="DH885" s="12"/>
      <c r="DI885" s="12"/>
      <c r="DJ885" s="12"/>
      <c r="DK885" s="12"/>
      <c r="DL885" s="12"/>
      <c r="DM885" s="12"/>
      <c r="DN885" s="12"/>
      <c r="DO885" s="12"/>
      <c r="DP885" s="12"/>
      <c r="DQ885" s="12"/>
      <c r="DR885" s="12"/>
      <c r="DS885" s="12"/>
      <c r="DT885" s="12"/>
      <c r="DU885" s="12"/>
      <c r="DV885" s="12"/>
      <c r="DW885" s="12"/>
      <c r="DX885" s="12"/>
      <c r="DY885" s="12"/>
      <c r="DZ885" s="12"/>
      <c r="EA885" s="12"/>
      <c r="EB885" s="12"/>
      <c r="EC885" s="12"/>
      <c r="ED885" s="12"/>
      <c r="EE885" s="12"/>
      <c r="EF885" s="12"/>
      <c r="EG885" s="12"/>
      <c r="EH885" s="12"/>
      <c r="EI885" s="12"/>
      <c r="EJ885" s="12"/>
      <c r="EK885" s="12"/>
      <c r="EL885" s="12"/>
      <c r="EM885" s="12"/>
      <c r="EN885" s="12"/>
      <c r="EO885" s="12"/>
      <c r="EP885" s="12"/>
      <c r="EQ885" s="12"/>
      <c r="ER885" s="12"/>
      <c r="ES885" s="12"/>
      <c r="ET885" s="12"/>
      <c r="EU885" s="12"/>
      <c r="EV885" s="12"/>
      <c r="EW885" s="12"/>
      <c r="EX885" s="12"/>
      <c r="EY885" s="12"/>
      <c r="EZ885" s="12"/>
      <c r="FA885" s="12"/>
      <c r="FB885" s="12"/>
      <c r="FC885" s="12"/>
      <c r="FD885" s="12"/>
      <c r="FE885" s="12"/>
      <c r="FF885" s="12"/>
      <c r="FG885" s="12"/>
      <c r="FH885" s="12"/>
      <c r="FI885" s="12"/>
      <c r="FJ885" s="12"/>
      <c r="FK885" s="12"/>
      <c r="FL885" s="12"/>
      <c r="FM885" s="12"/>
      <c r="FN885" s="12"/>
      <c r="FO885" s="12"/>
      <c r="FP885" s="12"/>
      <c r="FQ885" s="12"/>
      <c r="FR885" s="12"/>
    </row>
    <row r="886" spans="19:174" x14ac:dyDescent="0.3">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2"/>
      <c r="DI886" s="12"/>
      <c r="DJ886" s="12"/>
      <c r="DK886" s="12"/>
      <c r="DL886" s="12"/>
      <c r="DM886" s="12"/>
      <c r="DN886" s="12"/>
      <c r="DO886" s="12"/>
      <c r="DP886" s="12"/>
      <c r="DQ886" s="12"/>
      <c r="DR886" s="12"/>
      <c r="DS886" s="12"/>
      <c r="DT886" s="12"/>
      <c r="DU886" s="12"/>
      <c r="DV886" s="12"/>
      <c r="DW886" s="12"/>
      <c r="DX886" s="12"/>
      <c r="DY886" s="12"/>
      <c r="DZ886" s="12"/>
      <c r="EA886" s="12"/>
      <c r="EB886" s="12"/>
      <c r="EC886" s="12"/>
      <c r="ED886" s="12"/>
      <c r="EE886" s="12"/>
      <c r="EF886" s="12"/>
      <c r="EG886" s="12"/>
      <c r="EH886" s="12"/>
      <c r="EI886" s="12"/>
      <c r="EJ886" s="12"/>
      <c r="EK886" s="12"/>
      <c r="EL886" s="12"/>
      <c r="EM886" s="12"/>
      <c r="EN886" s="12"/>
      <c r="EO886" s="12"/>
      <c r="EP886" s="12"/>
      <c r="EQ886" s="12"/>
      <c r="ER886" s="12"/>
      <c r="ES886" s="12"/>
      <c r="ET886" s="12"/>
      <c r="EU886" s="12"/>
      <c r="EV886" s="12"/>
      <c r="EW886" s="12"/>
      <c r="EX886" s="12"/>
      <c r="EY886" s="12"/>
      <c r="EZ886" s="12"/>
      <c r="FA886" s="12"/>
      <c r="FB886" s="12"/>
      <c r="FC886" s="12"/>
      <c r="FD886" s="12"/>
      <c r="FE886" s="12"/>
      <c r="FF886" s="12"/>
      <c r="FG886" s="12"/>
      <c r="FH886" s="12"/>
      <c r="FI886" s="12"/>
      <c r="FJ886" s="12"/>
      <c r="FK886" s="12"/>
      <c r="FL886" s="12"/>
      <c r="FM886" s="12"/>
      <c r="FN886" s="12"/>
      <c r="FO886" s="12"/>
      <c r="FP886" s="12"/>
      <c r="FQ886" s="12"/>
      <c r="FR886" s="12"/>
    </row>
    <row r="887" spans="19:174" x14ac:dyDescent="0.3">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12"/>
      <c r="CC887" s="12"/>
      <c r="CD887" s="12"/>
      <c r="CE887" s="12"/>
      <c r="CF887" s="12"/>
      <c r="CG887" s="12"/>
      <c r="CH887" s="12"/>
      <c r="CI887" s="12"/>
      <c r="CJ887" s="12"/>
      <c r="CK887" s="12"/>
      <c r="CL887" s="12"/>
      <c r="CM887" s="12"/>
      <c r="CN887" s="12"/>
      <c r="CO887" s="12"/>
      <c r="CP887" s="12"/>
      <c r="CQ887" s="12"/>
      <c r="CR887" s="12"/>
      <c r="CS887" s="12"/>
      <c r="CT887" s="12"/>
      <c r="CU887" s="12"/>
      <c r="CV887" s="12"/>
      <c r="CW887" s="12"/>
      <c r="CX887" s="12"/>
      <c r="CY887" s="12"/>
      <c r="CZ887" s="12"/>
      <c r="DA887" s="12"/>
      <c r="DB887" s="12"/>
      <c r="DC887" s="12"/>
      <c r="DD887" s="12"/>
      <c r="DE887" s="12"/>
      <c r="DF887" s="12"/>
      <c r="DG887" s="12"/>
      <c r="DH887" s="12"/>
      <c r="DI887" s="12"/>
      <c r="DJ887" s="12"/>
      <c r="DK887" s="12"/>
      <c r="DL887" s="12"/>
      <c r="DM887" s="12"/>
      <c r="DN887" s="12"/>
      <c r="DO887" s="12"/>
      <c r="DP887" s="12"/>
      <c r="DQ887" s="12"/>
      <c r="DR887" s="12"/>
      <c r="DS887" s="12"/>
      <c r="DT887" s="12"/>
      <c r="DU887" s="12"/>
      <c r="DV887" s="12"/>
      <c r="DW887" s="12"/>
      <c r="DX887" s="12"/>
      <c r="DY887" s="12"/>
      <c r="DZ887" s="12"/>
      <c r="EA887" s="12"/>
      <c r="EB887" s="12"/>
      <c r="EC887" s="12"/>
      <c r="ED887" s="12"/>
      <c r="EE887" s="12"/>
      <c r="EF887" s="12"/>
      <c r="EG887" s="12"/>
      <c r="EH887" s="12"/>
      <c r="EI887" s="12"/>
      <c r="EJ887" s="12"/>
      <c r="EK887" s="12"/>
      <c r="EL887" s="12"/>
      <c r="EM887" s="12"/>
      <c r="EN887" s="12"/>
      <c r="EO887" s="12"/>
      <c r="EP887" s="12"/>
      <c r="EQ887" s="12"/>
      <c r="ER887" s="12"/>
      <c r="ES887" s="12"/>
      <c r="ET887" s="12"/>
      <c r="EU887" s="12"/>
      <c r="EV887" s="12"/>
      <c r="EW887" s="12"/>
      <c r="EX887" s="12"/>
      <c r="EY887" s="12"/>
      <c r="EZ887" s="12"/>
      <c r="FA887" s="12"/>
      <c r="FB887" s="12"/>
      <c r="FC887" s="12"/>
      <c r="FD887" s="12"/>
      <c r="FE887" s="12"/>
      <c r="FF887" s="12"/>
      <c r="FG887" s="12"/>
      <c r="FH887" s="12"/>
      <c r="FI887" s="12"/>
      <c r="FJ887" s="12"/>
      <c r="FK887" s="12"/>
      <c r="FL887" s="12"/>
      <c r="FM887" s="12"/>
      <c r="FN887" s="12"/>
      <c r="FO887" s="12"/>
      <c r="FP887" s="12"/>
      <c r="FQ887" s="12"/>
      <c r="FR887" s="12"/>
    </row>
    <row r="888" spans="19:174" x14ac:dyDescent="0.3">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c r="CA888" s="12"/>
      <c r="CB888" s="12"/>
      <c r="CC888" s="12"/>
      <c r="CD888" s="12"/>
      <c r="CE888" s="12"/>
      <c r="CF888" s="12"/>
      <c r="CG888" s="12"/>
      <c r="CH888" s="12"/>
      <c r="CI888" s="12"/>
      <c r="CJ888" s="12"/>
      <c r="CK888" s="12"/>
      <c r="CL888" s="12"/>
      <c r="CM888" s="12"/>
      <c r="CN888" s="12"/>
      <c r="CO888" s="12"/>
      <c r="CP888" s="12"/>
      <c r="CQ888" s="12"/>
      <c r="CR888" s="12"/>
      <c r="CS888" s="12"/>
      <c r="CT888" s="12"/>
      <c r="CU888" s="12"/>
      <c r="CV888" s="12"/>
      <c r="CW888" s="12"/>
      <c r="CX888" s="12"/>
      <c r="CY888" s="12"/>
      <c r="CZ888" s="12"/>
      <c r="DA888" s="12"/>
      <c r="DB888" s="12"/>
      <c r="DC888" s="12"/>
      <c r="DD888" s="12"/>
      <c r="DE888" s="12"/>
      <c r="DF888" s="12"/>
      <c r="DG888" s="12"/>
      <c r="DH888" s="12"/>
      <c r="DI888" s="12"/>
      <c r="DJ888" s="12"/>
      <c r="DK888" s="12"/>
      <c r="DL888" s="12"/>
      <c r="DM888" s="12"/>
      <c r="DN888" s="12"/>
      <c r="DO888" s="12"/>
      <c r="DP888" s="12"/>
      <c r="DQ888" s="12"/>
      <c r="DR888" s="12"/>
      <c r="DS888" s="12"/>
      <c r="DT888" s="12"/>
      <c r="DU888" s="12"/>
      <c r="DV888" s="12"/>
      <c r="DW888" s="12"/>
      <c r="DX888" s="12"/>
      <c r="DY888" s="12"/>
      <c r="DZ888" s="12"/>
      <c r="EA888" s="12"/>
      <c r="EB888" s="12"/>
      <c r="EC888" s="12"/>
      <c r="ED888" s="12"/>
      <c r="EE888" s="12"/>
      <c r="EF888" s="12"/>
      <c r="EG888" s="12"/>
      <c r="EH888" s="12"/>
      <c r="EI888" s="12"/>
      <c r="EJ888" s="12"/>
      <c r="EK888" s="12"/>
      <c r="EL888" s="12"/>
      <c r="EM888" s="12"/>
      <c r="EN888" s="12"/>
      <c r="EO888" s="12"/>
      <c r="EP888" s="12"/>
      <c r="EQ888" s="12"/>
      <c r="ER888" s="12"/>
      <c r="ES888" s="12"/>
      <c r="ET888" s="12"/>
      <c r="EU888" s="12"/>
      <c r="EV888" s="12"/>
      <c r="EW888" s="12"/>
      <c r="EX888" s="12"/>
      <c r="EY888" s="12"/>
      <c r="EZ888" s="12"/>
      <c r="FA888" s="12"/>
      <c r="FB888" s="12"/>
      <c r="FC888" s="12"/>
      <c r="FD888" s="12"/>
      <c r="FE888" s="12"/>
      <c r="FF888" s="12"/>
      <c r="FG888" s="12"/>
      <c r="FH888" s="12"/>
      <c r="FI888" s="12"/>
      <c r="FJ888" s="12"/>
      <c r="FK888" s="12"/>
      <c r="FL888" s="12"/>
      <c r="FM888" s="12"/>
      <c r="FN888" s="12"/>
      <c r="FO888" s="12"/>
      <c r="FP888" s="12"/>
      <c r="FQ888" s="12"/>
      <c r="FR888" s="12"/>
    </row>
    <row r="889" spans="19:174" x14ac:dyDescent="0.3">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c r="CA889" s="12"/>
      <c r="CB889" s="12"/>
      <c r="CC889" s="12"/>
      <c r="CD889" s="12"/>
      <c r="CE889" s="12"/>
      <c r="CF889" s="12"/>
      <c r="CG889" s="12"/>
      <c r="CH889" s="12"/>
      <c r="CI889" s="12"/>
      <c r="CJ889" s="12"/>
      <c r="CK889" s="12"/>
      <c r="CL889" s="12"/>
      <c r="CM889" s="12"/>
      <c r="CN889" s="12"/>
      <c r="CO889" s="12"/>
      <c r="CP889" s="12"/>
      <c r="CQ889" s="12"/>
      <c r="CR889" s="12"/>
      <c r="CS889" s="12"/>
      <c r="CT889" s="12"/>
      <c r="CU889" s="12"/>
      <c r="CV889" s="12"/>
      <c r="CW889" s="12"/>
      <c r="CX889" s="12"/>
      <c r="CY889" s="12"/>
      <c r="CZ889" s="12"/>
      <c r="DA889" s="12"/>
      <c r="DB889" s="12"/>
      <c r="DC889" s="12"/>
      <c r="DD889" s="12"/>
      <c r="DE889" s="12"/>
      <c r="DF889" s="12"/>
      <c r="DG889" s="12"/>
      <c r="DH889" s="12"/>
      <c r="DI889" s="12"/>
      <c r="DJ889" s="12"/>
      <c r="DK889" s="12"/>
      <c r="DL889" s="12"/>
      <c r="DM889" s="12"/>
      <c r="DN889" s="12"/>
      <c r="DO889" s="12"/>
      <c r="DP889" s="12"/>
      <c r="DQ889" s="12"/>
      <c r="DR889" s="12"/>
      <c r="DS889" s="12"/>
      <c r="DT889" s="12"/>
      <c r="DU889" s="12"/>
      <c r="DV889" s="12"/>
      <c r="DW889" s="12"/>
      <c r="DX889" s="12"/>
      <c r="DY889" s="12"/>
      <c r="DZ889" s="12"/>
      <c r="EA889" s="12"/>
      <c r="EB889" s="12"/>
      <c r="EC889" s="12"/>
      <c r="ED889" s="12"/>
      <c r="EE889" s="12"/>
      <c r="EF889" s="12"/>
      <c r="EG889" s="12"/>
      <c r="EH889" s="12"/>
      <c r="EI889" s="12"/>
      <c r="EJ889" s="12"/>
      <c r="EK889" s="12"/>
      <c r="EL889" s="12"/>
      <c r="EM889" s="12"/>
      <c r="EN889" s="12"/>
      <c r="EO889" s="12"/>
      <c r="EP889" s="12"/>
      <c r="EQ889" s="12"/>
      <c r="ER889" s="12"/>
      <c r="ES889" s="12"/>
      <c r="ET889" s="12"/>
      <c r="EU889" s="12"/>
      <c r="EV889" s="12"/>
      <c r="EW889" s="12"/>
      <c r="EX889" s="12"/>
      <c r="EY889" s="12"/>
      <c r="EZ889" s="12"/>
      <c r="FA889" s="12"/>
      <c r="FB889" s="12"/>
      <c r="FC889" s="12"/>
      <c r="FD889" s="12"/>
      <c r="FE889" s="12"/>
      <c r="FF889" s="12"/>
      <c r="FG889" s="12"/>
      <c r="FH889" s="12"/>
      <c r="FI889" s="12"/>
      <c r="FJ889" s="12"/>
      <c r="FK889" s="12"/>
      <c r="FL889" s="12"/>
      <c r="FM889" s="12"/>
      <c r="FN889" s="12"/>
      <c r="FO889" s="12"/>
      <c r="FP889" s="12"/>
      <c r="FQ889" s="12"/>
      <c r="FR889" s="12"/>
    </row>
    <row r="890" spans="19:174" x14ac:dyDescent="0.3">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c r="CA890" s="12"/>
      <c r="CB890" s="12"/>
      <c r="CC890" s="12"/>
      <c r="CD890" s="12"/>
      <c r="CE890" s="12"/>
      <c r="CF890" s="12"/>
      <c r="CG890" s="12"/>
      <c r="CH890" s="12"/>
      <c r="CI890" s="12"/>
      <c r="CJ890" s="12"/>
      <c r="CK890" s="12"/>
      <c r="CL890" s="12"/>
      <c r="CM890" s="12"/>
      <c r="CN890" s="12"/>
      <c r="CO890" s="12"/>
      <c r="CP890" s="12"/>
      <c r="CQ890" s="12"/>
      <c r="CR890" s="12"/>
      <c r="CS890" s="12"/>
      <c r="CT890" s="12"/>
      <c r="CU890" s="12"/>
      <c r="CV890" s="12"/>
      <c r="CW890" s="12"/>
      <c r="CX890" s="12"/>
      <c r="CY890" s="12"/>
      <c r="CZ890" s="12"/>
      <c r="DA890" s="12"/>
      <c r="DB890" s="12"/>
      <c r="DC890" s="12"/>
      <c r="DD890" s="12"/>
      <c r="DE890" s="12"/>
      <c r="DF890" s="12"/>
      <c r="DG890" s="12"/>
      <c r="DH890" s="12"/>
      <c r="DI890" s="12"/>
      <c r="DJ890" s="12"/>
      <c r="DK890" s="12"/>
      <c r="DL890" s="12"/>
      <c r="DM890" s="12"/>
      <c r="DN890" s="12"/>
      <c r="DO890" s="12"/>
      <c r="DP890" s="12"/>
      <c r="DQ890" s="12"/>
      <c r="DR890" s="12"/>
      <c r="DS890" s="12"/>
      <c r="DT890" s="12"/>
      <c r="DU890" s="12"/>
      <c r="DV890" s="12"/>
      <c r="DW890" s="12"/>
      <c r="DX890" s="12"/>
      <c r="DY890" s="12"/>
      <c r="DZ890" s="12"/>
      <c r="EA890" s="12"/>
      <c r="EB890" s="12"/>
      <c r="EC890" s="12"/>
      <c r="ED890" s="12"/>
      <c r="EE890" s="12"/>
      <c r="EF890" s="12"/>
      <c r="EG890" s="12"/>
      <c r="EH890" s="12"/>
      <c r="EI890" s="12"/>
      <c r="EJ890" s="12"/>
      <c r="EK890" s="12"/>
      <c r="EL890" s="12"/>
      <c r="EM890" s="12"/>
      <c r="EN890" s="12"/>
      <c r="EO890" s="12"/>
      <c r="EP890" s="12"/>
      <c r="EQ890" s="12"/>
      <c r="ER890" s="12"/>
      <c r="ES890" s="12"/>
      <c r="ET890" s="12"/>
      <c r="EU890" s="12"/>
      <c r="EV890" s="12"/>
      <c r="EW890" s="12"/>
      <c r="EX890" s="12"/>
      <c r="EY890" s="12"/>
      <c r="EZ890" s="12"/>
      <c r="FA890" s="12"/>
      <c r="FB890" s="12"/>
      <c r="FC890" s="12"/>
      <c r="FD890" s="12"/>
      <c r="FE890" s="12"/>
      <c r="FF890" s="12"/>
      <c r="FG890" s="12"/>
      <c r="FH890" s="12"/>
      <c r="FI890" s="12"/>
      <c r="FJ890" s="12"/>
      <c r="FK890" s="12"/>
      <c r="FL890" s="12"/>
      <c r="FM890" s="12"/>
      <c r="FN890" s="12"/>
      <c r="FO890" s="12"/>
      <c r="FP890" s="12"/>
      <c r="FQ890" s="12"/>
      <c r="FR890" s="12"/>
    </row>
    <row r="891" spans="19:174" x14ac:dyDescent="0.3">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c r="CA891" s="12"/>
      <c r="CB891" s="12"/>
      <c r="CC891" s="12"/>
      <c r="CD891" s="12"/>
      <c r="CE891" s="12"/>
      <c r="CF891" s="12"/>
      <c r="CG891" s="12"/>
      <c r="CH891" s="12"/>
      <c r="CI891" s="12"/>
      <c r="CJ891" s="12"/>
      <c r="CK891" s="12"/>
      <c r="CL891" s="12"/>
      <c r="CM891" s="12"/>
      <c r="CN891" s="12"/>
      <c r="CO891" s="12"/>
      <c r="CP891" s="12"/>
      <c r="CQ891" s="12"/>
      <c r="CR891" s="12"/>
      <c r="CS891" s="12"/>
      <c r="CT891" s="12"/>
      <c r="CU891" s="12"/>
      <c r="CV891" s="12"/>
      <c r="CW891" s="12"/>
      <c r="CX891" s="12"/>
      <c r="CY891" s="12"/>
      <c r="CZ891" s="12"/>
      <c r="DA891" s="12"/>
      <c r="DB891" s="12"/>
      <c r="DC891" s="12"/>
      <c r="DD891" s="12"/>
      <c r="DE891" s="12"/>
      <c r="DF891" s="12"/>
      <c r="DG891" s="12"/>
      <c r="DH891" s="12"/>
      <c r="DI891" s="12"/>
      <c r="DJ891" s="12"/>
      <c r="DK891" s="12"/>
      <c r="DL891" s="12"/>
      <c r="DM891" s="12"/>
      <c r="DN891" s="12"/>
      <c r="DO891" s="12"/>
      <c r="DP891" s="12"/>
      <c r="DQ891" s="12"/>
      <c r="DR891" s="12"/>
      <c r="DS891" s="12"/>
      <c r="DT891" s="12"/>
      <c r="DU891" s="12"/>
      <c r="DV891" s="12"/>
      <c r="DW891" s="12"/>
      <c r="DX891" s="12"/>
      <c r="DY891" s="12"/>
      <c r="DZ891" s="12"/>
      <c r="EA891" s="12"/>
      <c r="EB891" s="12"/>
      <c r="EC891" s="12"/>
      <c r="ED891" s="12"/>
      <c r="EE891" s="12"/>
      <c r="EF891" s="12"/>
      <c r="EG891" s="12"/>
      <c r="EH891" s="12"/>
      <c r="EI891" s="12"/>
      <c r="EJ891" s="12"/>
      <c r="EK891" s="12"/>
      <c r="EL891" s="12"/>
      <c r="EM891" s="12"/>
      <c r="EN891" s="12"/>
      <c r="EO891" s="12"/>
      <c r="EP891" s="12"/>
      <c r="EQ891" s="12"/>
      <c r="ER891" s="12"/>
      <c r="ES891" s="12"/>
      <c r="ET891" s="12"/>
      <c r="EU891" s="12"/>
      <c r="EV891" s="12"/>
      <c r="EW891" s="12"/>
      <c r="EX891" s="12"/>
      <c r="EY891" s="12"/>
      <c r="EZ891" s="12"/>
      <c r="FA891" s="12"/>
      <c r="FB891" s="12"/>
      <c r="FC891" s="12"/>
      <c r="FD891" s="12"/>
      <c r="FE891" s="12"/>
      <c r="FF891" s="12"/>
      <c r="FG891" s="12"/>
      <c r="FH891" s="12"/>
      <c r="FI891" s="12"/>
      <c r="FJ891" s="12"/>
      <c r="FK891" s="12"/>
      <c r="FL891" s="12"/>
      <c r="FM891" s="12"/>
      <c r="FN891" s="12"/>
      <c r="FO891" s="12"/>
      <c r="FP891" s="12"/>
      <c r="FQ891" s="12"/>
      <c r="FR891" s="12"/>
    </row>
    <row r="892" spans="19:174" x14ac:dyDescent="0.3">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12"/>
      <c r="CZ892" s="12"/>
      <c r="DA892" s="12"/>
      <c r="DB892" s="12"/>
      <c r="DC892" s="12"/>
      <c r="DD892" s="12"/>
      <c r="DE892" s="12"/>
      <c r="DF892" s="12"/>
      <c r="DG892" s="12"/>
      <c r="DH892" s="12"/>
      <c r="DI892" s="12"/>
      <c r="DJ892" s="12"/>
      <c r="DK892" s="12"/>
      <c r="DL892" s="12"/>
      <c r="DM892" s="12"/>
      <c r="DN892" s="12"/>
      <c r="DO892" s="12"/>
      <c r="DP892" s="12"/>
      <c r="DQ892" s="12"/>
      <c r="DR892" s="12"/>
      <c r="DS892" s="12"/>
      <c r="DT892" s="12"/>
      <c r="DU892" s="12"/>
      <c r="DV892" s="12"/>
      <c r="DW892" s="12"/>
      <c r="DX892" s="12"/>
      <c r="DY892" s="12"/>
      <c r="DZ892" s="12"/>
      <c r="EA892" s="12"/>
      <c r="EB892" s="12"/>
      <c r="EC892" s="12"/>
      <c r="ED892" s="12"/>
      <c r="EE892" s="12"/>
      <c r="EF892" s="12"/>
      <c r="EG892" s="12"/>
      <c r="EH892" s="12"/>
      <c r="EI892" s="12"/>
      <c r="EJ892" s="12"/>
      <c r="EK892" s="12"/>
      <c r="EL892" s="12"/>
      <c r="EM892" s="12"/>
      <c r="EN892" s="12"/>
      <c r="EO892" s="12"/>
      <c r="EP892" s="12"/>
      <c r="EQ892" s="12"/>
      <c r="ER892" s="12"/>
      <c r="ES892" s="12"/>
      <c r="ET892" s="12"/>
      <c r="EU892" s="12"/>
      <c r="EV892" s="12"/>
      <c r="EW892" s="12"/>
      <c r="EX892" s="12"/>
      <c r="EY892" s="12"/>
      <c r="EZ892" s="12"/>
      <c r="FA892" s="12"/>
      <c r="FB892" s="12"/>
      <c r="FC892" s="12"/>
      <c r="FD892" s="12"/>
      <c r="FE892" s="12"/>
      <c r="FF892" s="12"/>
      <c r="FG892" s="12"/>
      <c r="FH892" s="12"/>
      <c r="FI892" s="12"/>
      <c r="FJ892" s="12"/>
      <c r="FK892" s="12"/>
      <c r="FL892" s="12"/>
      <c r="FM892" s="12"/>
      <c r="FN892" s="12"/>
      <c r="FO892" s="12"/>
      <c r="FP892" s="12"/>
      <c r="FQ892" s="12"/>
      <c r="FR892" s="12"/>
    </row>
    <row r="893" spans="19:174" x14ac:dyDescent="0.3">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c r="CE893" s="12"/>
      <c r="CF893" s="12"/>
      <c r="CG893" s="12"/>
      <c r="CH893" s="12"/>
      <c r="CI893" s="12"/>
      <c r="CJ893" s="12"/>
      <c r="CK893" s="12"/>
      <c r="CL893" s="12"/>
      <c r="CM893" s="12"/>
      <c r="CN893" s="12"/>
      <c r="CO893" s="12"/>
      <c r="CP893" s="12"/>
      <c r="CQ893" s="12"/>
      <c r="CR893" s="12"/>
      <c r="CS893" s="12"/>
      <c r="CT893" s="12"/>
      <c r="CU893" s="12"/>
      <c r="CV893" s="12"/>
      <c r="CW893" s="12"/>
      <c r="CX893" s="12"/>
      <c r="CY893" s="12"/>
      <c r="CZ893" s="12"/>
      <c r="DA893" s="12"/>
      <c r="DB893" s="12"/>
      <c r="DC893" s="12"/>
      <c r="DD893" s="12"/>
      <c r="DE893" s="12"/>
      <c r="DF893" s="12"/>
      <c r="DG893" s="12"/>
      <c r="DH893" s="12"/>
      <c r="DI893" s="12"/>
      <c r="DJ893" s="12"/>
      <c r="DK893" s="12"/>
      <c r="DL893" s="12"/>
      <c r="DM893" s="12"/>
      <c r="DN893" s="12"/>
      <c r="DO893" s="12"/>
      <c r="DP893" s="12"/>
      <c r="DQ893" s="12"/>
      <c r="DR893" s="12"/>
      <c r="DS893" s="12"/>
      <c r="DT893" s="12"/>
      <c r="DU893" s="12"/>
      <c r="DV893" s="12"/>
      <c r="DW893" s="12"/>
      <c r="DX893" s="12"/>
      <c r="DY893" s="12"/>
      <c r="DZ893" s="12"/>
      <c r="EA893" s="12"/>
      <c r="EB893" s="12"/>
      <c r="EC893" s="12"/>
      <c r="ED893" s="12"/>
      <c r="EE893" s="12"/>
      <c r="EF893" s="12"/>
      <c r="EG893" s="12"/>
      <c r="EH893" s="12"/>
      <c r="EI893" s="12"/>
      <c r="EJ893" s="12"/>
      <c r="EK893" s="12"/>
      <c r="EL893" s="12"/>
      <c r="EM893" s="12"/>
      <c r="EN893" s="12"/>
      <c r="EO893" s="12"/>
      <c r="EP893" s="12"/>
      <c r="EQ893" s="12"/>
      <c r="ER893" s="12"/>
      <c r="ES893" s="12"/>
      <c r="ET893" s="12"/>
      <c r="EU893" s="12"/>
      <c r="EV893" s="12"/>
      <c r="EW893" s="12"/>
      <c r="EX893" s="12"/>
      <c r="EY893" s="12"/>
      <c r="EZ893" s="12"/>
      <c r="FA893" s="12"/>
      <c r="FB893" s="12"/>
      <c r="FC893" s="12"/>
      <c r="FD893" s="12"/>
      <c r="FE893" s="12"/>
      <c r="FF893" s="12"/>
      <c r="FG893" s="12"/>
      <c r="FH893" s="12"/>
      <c r="FI893" s="12"/>
      <c r="FJ893" s="12"/>
      <c r="FK893" s="12"/>
      <c r="FL893" s="12"/>
      <c r="FM893" s="12"/>
      <c r="FN893" s="12"/>
      <c r="FO893" s="12"/>
      <c r="FP893" s="12"/>
      <c r="FQ893" s="12"/>
      <c r="FR893" s="12"/>
    </row>
    <row r="894" spans="19:174" x14ac:dyDescent="0.3">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12"/>
      <c r="CC894" s="12"/>
      <c r="CD894" s="12"/>
      <c r="CE894" s="12"/>
      <c r="CF894" s="12"/>
      <c r="CG894" s="12"/>
      <c r="CH894" s="12"/>
      <c r="CI894" s="12"/>
      <c r="CJ894" s="12"/>
      <c r="CK894" s="12"/>
      <c r="CL894" s="12"/>
      <c r="CM894" s="12"/>
      <c r="CN894" s="12"/>
      <c r="CO894" s="12"/>
      <c r="CP894" s="12"/>
      <c r="CQ894" s="12"/>
      <c r="CR894" s="12"/>
      <c r="CS894" s="12"/>
      <c r="CT894" s="12"/>
      <c r="CU894" s="12"/>
      <c r="CV894" s="12"/>
      <c r="CW894" s="12"/>
      <c r="CX894" s="12"/>
      <c r="CY894" s="12"/>
      <c r="CZ894" s="12"/>
      <c r="DA894" s="12"/>
      <c r="DB894" s="12"/>
      <c r="DC894" s="12"/>
      <c r="DD894" s="12"/>
      <c r="DE894" s="12"/>
      <c r="DF894" s="12"/>
      <c r="DG894" s="12"/>
      <c r="DH894" s="12"/>
      <c r="DI894" s="12"/>
      <c r="DJ894" s="12"/>
      <c r="DK894" s="12"/>
      <c r="DL894" s="12"/>
      <c r="DM894" s="12"/>
      <c r="DN894" s="12"/>
      <c r="DO894" s="12"/>
      <c r="DP894" s="12"/>
      <c r="DQ894" s="12"/>
      <c r="DR894" s="12"/>
      <c r="DS894" s="12"/>
      <c r="DT894" s="12"/>
      <c r="DU894" s="12"/>
      <c r="DV894" s="12"/>
      <c r="DW894" s="12"/>
      <c r="DX894" s="12"/>
      <c r="DY894" s="12"/>
      <c r="DZ894" s="12"/>
      <c r="EA894" s="12"/>
      <c r="EB894" s="12"/>
      <c r="EC894" s="12"/>
      <c r="ED894" s="12"/>
      <c r="EE894" s="12"/>
      <c r="EF894" s="12"/>
      <c r="EG894" s="12"/>
      <c r="EH894" s="12"/>
      <c r="EI894" s="12"/>
      <c r="EJ894" s="12"/>
      <c r="EK894" s="12"/>
      <c r="EL894" s="12"/>
      <c r="EM894" s="12"/>
      <c r="EN894" s="12"/>
      <c r="EO894" s="12"/>
      <c r="EP894" s="12"/>
      <c r="EQ894" s="12"/>
      <c r="ER894" s="12"/>
      <c r="ES894" s="12"/>
      <c r="ET894" s="12"/>
      <c r="EU894" s="12"/>
      <c r="EV894" s="12"/>
      <c r="EW894" s="12"/>
      <c r="EX894" s="12"/>
      <c r="EY894" s="12"/>
      <c r="EZ894" s="12"/>
      <c r="FA894" s="12"/>
      <c r="FB894" s="12"/>
      <c r="FC894" s="12"/>
      <c r="FD894" s="12"/>
      <c r="FE894" s="12"/>
      <c r="FF894" s="12"/>
      <c r="FG894" s="12"/>
      <c r="FH894" s="12"/>
      <c r="FI894" s="12"/>
      <c r="FJ894" s="12"/>
      <c r="FK894" s="12"/>
      <c r="FL894" s="12"/>
      <c r="FM894" s="12"/>
      <c r="FN894" s="12"/>
      <c r="FO894" s="12"/>
      <c r="FP894" s="12"/>
      <c r="FQ894" s="12"/>
      <c r="FR894" s="12"/>
    </row>
    <row r="895" spans="19:174" x14ac:dyDescent="0.3">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c r="CA895" s="12"/>
      <c r="CB895" s="12"/>
      <c r="CC895" s="12"/>
      <c r="CD895" s="12"/>
      <c r="CE895" s="12"/>
      <c r="CF895" s="12"/>
      <c r="CG895" s="12"/>
      <c r="CH895" s="12"/>
      <c r="CI895" s="12"/>
      <c r="CJ895" s="12"/>
      <c r="CK895" s="12"/>
      <c r="CL895" s="12"/>
      <c r="CM895" s="12"/>
      <c r="CN895" s="12"/>
      <c r="CO895" s="12"/>
      <c r="CP895" s="12"/>
      <c r="CQ895" s="12"/>
      <c r="CR895" s="12"/>
      <c r="CS895" s="12"/>
      <c r="CT895" s="12"/>
      <c r="CU895" s="12"/>
      <c r="CV895" s="12"/>
      <c r="CW895" s="12"/>
      <c r="CX895" s="12"/>
      <c r="CY895" s="12"/>
      <c r="CZ895" s="12"/>
      <c r="DA895" s="12"/>
      <c r="DB895" s="12"/>
      <c r="DC895" s="12"/>
      <c r="DD895" s="12"/>
      <c r="DE895" s="12"/>
      <c r="DF895" s="12"/>
      <c r="DG895" s="12"/>
      <c r="DH895" s="12"/>
      <c r="DI895" s="12"/>
      <c r="DJ895" s="12"/>
      <c r="DK895" s="12"/>
      <c r="DL895" s="12"/>
      <c r="DM895" s="12"/>
      <c r="DN895" s="12"/>
      <c r="DO895" s="12"/>
      <c r="DP895" s="12"/>
      <c r="DQ895" s="12"/>
      <c r="DR895" s="12"/>
      <c r="DS895" s="12"/>
      <c r="DT895" s="12"/>
      <c r="DU895" s="12"/>
      <c r="DV895" s="12"/>
      <c r="DW895" s="12"/>
      <c r="DX895" s="12"/>
      <c r="DY895" s="12"/>
      <c r="DZ895" s="12"/>
      <c r="EA895" s="12"/>
      <c r="EB895" s="12"/>
      <c r="EC895" s="12"/>
      <c r="ED895" s="12"/>
      <c r="EE895" s="12"/>
      <c r="EF895" s="12"/>
      <c r="EG895" s="12"/>
      <c r="EH895" s="12"/>
      <c r="EI895" s="12"/>
      <c r="EJ895" s="12"/>
      <c r="EK895" s="12"/>
      <c r="EL895" s="12"/>
      <c r="EM895" s="12"/>
      <c r="EN895" s="12"/>
      <c r="EO895" s="12"/>
      <c r="EP895" s="12"/>
      <c r="EQ895" s="12"/>
      <c r="ER895" s="12"/>
      <c r="ES895" s="12"/>
      <c r="ET895" s="12"/>
      <c r="EU895" s="12"/>
      <c r="EV895" s="12"/>
      <c r="EW895" s="12"/>
      <c r="EX895" s="12"/>
      <c r="EY895" s="12"/>
      <c r="EZ895" s="12"/>
      <c r="FA895" s="12"/>
      <c r="FB895" s="12"/>
      <c r="FC895" s="12"/>
      <c r="FD895" s="12"/>
      <c r="FE895" s="12"/>
      <c r="FF895" s="12"/>
      <c r="FG895" s="12"/>
      <c r="FH895" s="12"/>
      <c r="FI895" s="12"/>
      <c r="FJ895" s="12"/>
      <c r="FK895" s="12"/>
      <c r="FL895" s="12"/>
      <c r="FM895" s="12"/>
      <c r="FN895" s="12"/>
      <c r="FO895" s="12"/>
      <c r="FP895" s="12"/>
      <c r="FQ895" s="12"/>
      <c r="FR895" s="12"/>
    </row>
    <row r="896" spans="19:174" x14ac:dyDescent="0.3">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12"/>
      <c r="CC896" s="12"/>
      <c r="CD896" s="12"/>
      <c r="CE896" s="12"/>
      <c r="CF896" s="12"/>
      <c r="CG896" s="12"/>
      <c r="CH896" s="12"/>
      <c r="CI896" s="12"/>
      <c r="CJ896" s="12"/>
      <c r="CK896" s="12"/>
      <c r="CL896" s="12"/>
      <c r="CM896" s="12"/>
      <c r="CN896" s="12"/>
      <c r="CO896" s="12"/>
      <c r="CP896" s="12"/>
      <c r="CQ896" s="12"/>
      <c r="CR896" s="12"/>
      <c r="CS896" s="12"/>
      <c r="CT896" s="12"/>
      <c r="CU896" s="12"/>
      <c r="CV896" s="12"/>
      <c r="CW896" s="12"/>
      <c r="CX896" s="12"/>
      <c r="CY896" s="12"/>
      <c r="CZ896" s="12"/>
      <c r="DA896" s="12"/>
      <c r="DB896" s="12"/>
      <c r="DC896" s="12"/>
      <c r="DD896" s="12"/>
      <c r="DE896" s="12"/>
      <c r="DF896" s="12"/>
      <c r="DG896" s="12"/>
      <c r="DH896" s="12"/>
      <c r="DI896" s="12"/>
      <c r="DJ896" s="12"/>
      <c r="DK896" s="12"/>
      <c r="DL896" s="12"/>
      <c r="DM896" s="12"/>
      <c r="DN896" s="12"/>
      <c r="DO896" s="12"/>
      <c r="DP896" s="12"/>
      <c r="DQ896" s="12"/>
      <c r="DR896" s="12"/>
      <c r="DS896" s="12"/>
      <c r="DT896" s="12"/>
      <c r="DU896" s="12"/>
      <c r="DV896" s="12"/>
      <c r="DW896" s="12"/>
      <c r="DX896" s="12"/>
      <c r="DY896" s="12"/>
      <c r="DZ896" s="12"/>
      <c r="EA896" s="12"/>
      <c r="EB896" s="12"/>
      <c r="EC896" s="12"/>
      <c r="ED896" s="12"/>
      <c r="EE896" s="12"/>
      <c r="EF896" s="12"/>
      <c r="EG896" s="12"/>
      <c r="EH896" s="12"/>
      <c r="EI896" s="12"/>
      <c r="EJ896" s="12"/>
      <c r="EK896" s="12"/>
      <c r="EL896" s="12"/>
      <c r="EM896" s="12"/>
      <c r="EN896" s="12"/>
      <c r="EO896" s="12"/>
      <c r="EP896" s="12"/>
      <c r="EQ896" s="12"/>
      <c r="ER896" s="12"/>
      <c r="ES896" s="12"/>
      <c r="ET896" s="12"/>
      <c r="EU896" s="12"/>
      <c r="EV896" s="12"/>
      <c r="EW896" s="12"/>
      <c r="EX896" s="12"/>
      <c r="EY896" s="12"/>
      <c r="EZ896" s="12"/>
      <c r="FA896" s="12"/>
      <c r="FB896" s="12"/>
      <c r="FC896" s="12"/>
      <c r="FD896" s="12"/>
      <c r="FE896" s="12"/>
      <c r="FF896" s="12"/>
      <c r="FG896" s="12"/>
      <c r="FH896" s="12"/>
      <c r="FI896" s="12"/>
      <c r="FJ896" s="12"/>
      <c r="FK896" s="12"/>
      <c r="FL896" s="12"/>
      <c r="FM896" s="12"/>
      <c r="FN896" s="12"/>
      <c r="FO896" s="12"/>
      <c r="FP896" s="12"/>
      <c r="FQ896" s="12"/>
      <c r="FR896" s="12"/>
    </row>
    <row r="897" spans="19:174" x14ac:dyDescent="0.3">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c r="CA897" s="12"/>
      <c r="CB897" s="12"/>
      <c r="CC897" s="12"/>
      <c r="CD897" s="12"/>
      <c r="CE897" s="12"/>
      <c r="CF897" s="12"/>
      <c r="CG897" s="12"/>
      <c r="CH897" s="12"/>
      <c r="CI897" s="12"/>
      <c r="CJ897" s="12"/>
      <c r="CK897" s="12"/>
      <c r="CL897" s="12"/>
      <c r="CM897" s="12"/>
      <c r="CN897" s="12"/>
      <c r="CO897" s="12"/>
      <c r="CP897" s="12"/>
      <c r="CQ897" s="12"/>
      <c r="CR897" s="12"/>
      <c r="CS897" s="12"/>
      <c r="CT897" s="12"/>
      <c r="CU897" s="12"/>
      <c r="CV897" s="12"/>
      <c r="CW897" s="12"/>
      <c r="CX897" s="12"/>
      <c r="CY897" s="12"/>
      <c r="CZ897" s="12"/>
      <c r="DA897" s="12"/>
      <c r="DB897" s="12"/>
      <c r="DC897" s="12"/>
      <c r="DD897" s="12"/>
      <c r="DE897" s="12"/>
      <c r="DF897" s="12"/>
      <c r="DG897" s="12"/>
      <c r="DH897" s="12"/>
      <c r="DI897" s="12"/>
      <c r="DJ897" s="12"/>
      <c r="DK897" s="12"/>
      <c r="DL897" s="12"/>
      <c r="DM897" s="12"/>
      <c r="DN897" s="12"/>
      <c r="DO897" s="12"/>
      <c r="DP897" s="12"/>
      <c r="DQ897" s="12"/>
      <c r="DR897" s="12"/>
      <c r="DS897" s="12"/>
      <c r="DT897" s="12"/>
      <c r="DU897" s="12"/>
      <c r="DV897" s="12"/>
      <c r="DW897" s="12"/>
      <c r="DX897" s="12"/>
      <c r="DY897" s="12"/>
      <c r="DZ897" s="12"/>
      <c r="EA897" s="12"/>
      <c r="EB897" s="12"/>
      <c r="EC897" s="12"/>
      <c r="ED897" s="12"/>
      <c r="EE897" s="12"/>
      <c r="EF897" s="12"/>
      <c r="EG897" s="12"/>
      <c r="EH897" s="12"/>
      <c r="EI897" s="12"/>
      <c r="EJ897" s="12"/>
      <c r="EK897" s="12"/>
      <c r="EL897" s="12"/>
      <c r="EM897" s="12"/>
      <c r="EN897" s="12"/>
      <c r="EO897" s="12"/>
      <c r="EP897" s="12"/>
      <c r="EQ897" s="12"/>
      <c r="ER897" s="12"/>
      <c r="ES897" s="12"/>
      <c r="ET897" s="12"/>
      <c r="EU897" s="12"/>
      <c r="EV897" s="12"/>
      <c r="EW897" s="12"/>
      <c r="EX897" s="12"/>
      <c r="EY897" s="12"/>
      <c r="EZ897" s="12"/>
      <c r="FA897" s="12"/>
      <c r="FB897" s="12"/>
      <c r="FC897" s="12"/>
      <c r="FD897" s="12"/>
      <c r="FE897" s="12"/>
      <c r="FF897" s="12"/>
      <c r="FG897" s="12"/>
      <c r="FH897" s="12"/>
      <c r="FI897" s="12"/>
      <c r="FJ897" s="12"/>
      <c r="FK897" s="12"/>
      <c r="FL897" s="12"/>
      <c r="FM897" s="12"/>
      <c r="FN897" s="12"/>
      <c r="FO897" s="12"/>
      <c r="FP897" s="12"/>
      <c r="FQ897" s="12"/>
      <c r="FR897" s="12"/>
    </row>
    <row r="898" spans="19:174" x14ac:dyDescent="0.3">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12"/>
      <c r="CC898" s="12"/>
      <c r="CD898" s="12"/>
      <c r="CE898" s="12"/>
      <c r="CF898" s="12"/>
      <c r="CG898" s="12"/>
      <c r="CH898" s="12"/>
      <c r="CI898" s="12"/>
      <c r="CJ898" s="12"/>
      <c r="CK898" s="12"/>
      <c r="CL898" s="12"/>
      <c r="CM898" s="12"/>
      <c r="CN898" s="12"/>
      <c r="CO898" s="12"/>
      <c r="CP898" s="12"/>
      <c r="CQ898" s="12"/>
      <c r="CR898" s="12"/>
      <c r="CS898" s="12"/>
      <c r="CT898" s="12"/>
      <c r="CU898" s="12"/>
      <c r="CV898" s="12"/>
      <c r="CW898" s="12"/>
      <c r="CX898" s="12"/>
      <c r="CY898" s="12"/>
      <c r="CZ898" s="12"/>
      <c r="DA898" s="12"/>
      <c r="DB898" s="12"/>
      <c r="DC898" s="12"/>
      <c r="DD898" s="12"/>
      <c r="DE898" s="12"/>
      <c r="DF898" s="12"/>
      <c r="DG898" s="12"/>
      <c r="DH898" s="12"/>
      <c r="DI898" s="12"/>
      <c r="DJ898" s="12"/>
      <c r="DK898" s="12"/>
      <c r="DL898" s="12"/>
      <c r="DM898" s="12"/>
      <c r="DN898" s="12"/>
      <c r="DO898" s="12"/>
      <c r="DP898" s="12"/>
      <c r="DQ898" s="12"/>
      <c r="DR898" s="12"/>
      <c r="DS898" s="12"/>
      <c r="DT898" s="12"/>
      <c r="DU898" s="12"/>
      <c r="DV898" s="12"/>
      <c r="DW898" s="12"/>
      <c r="DX898" s="12"/>
      <c r="DY898" s="12"/>
      <c r="DZ898" s="12"/>
      <c r="EA898" s="12"/>
      <c r="EB898" s="12"/>
      <c r="EC898" s="12"/>
      <c r="ED898" s="12"/>
      <c r="EE898" s="12"/>
      <c r="EF898" s="12"/>
      <c r="EG898" s="12"/>
      <c r="EH898" s="12"/>
      <c r="EI898" s="12"/>
      <c r="EJ898" s="12"/>
      <c r="EK898" s="12"/>
      <c r="EL898" s="12"/>
      <c r="EM898" s="12"/>
      <c r="EN898" s="12"/>
      <c r="EO898" s="12"/>
      <c r="EP898" s="12"/>
      <c r="EQ898" s="12"/>
      <c r="ER898" s="12"/>
      <c r="ES898" s="12"/>
      <c r="ET898" s="12"/>
      <c r="EU898" s="12"/>
      <c r="EV898" s="12"/>
      <c r="EW898" s="12"/>
      <c r="EX898" s="12"/>
      <c r="EY898" s="12"/>
      <c r="EZ898" s="12"/>
      <c r="FA898" s="12"/>
      <c r="FB898" s="12"/>
      <c r="FC898" s="12"/>
      <c r="FD898" s="12"/>
      <c r="FE898" s="12"/>
      <c r="FF898" s="12"/>
      <c r="FG898" s="12"/>
      <c r="FH898" s="12"/>
      <c r="FI898" s="12"/>
      <c r="FJ898" s="12"/>
      <c r="FK898" s="12"/>
      <c r="FL898" s="12"/>
      <c r="FM898" s="12"/>
      <c r="FN898" s="12"/>
      <c r="FO898" s="12"/>
      <c r="FP898" s="12"/>
      <c r="FQ898" s="12"/>
      <c r="FR898" s="12"/>
    </row>
    <row r="899" spans="19:174" x14ac:dyDescent="0.3">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12"/>
      <c r="CC899" s="12"/>
      <c r="CD899" s="12"/>
      <c r="CE899" s="12"/>
      <c r="CF899" s="12"/>
      <c r="CG899" s="12"/>
      <c r="CH899" s="12"/>
      <c r="CI899" s="12"/>
      <c r="CJ899" s="12"/>
      <c r="CK899" s="12"/>
      <c r="CL899" s="12"/>
      <c r="CM899" s="12"/>
      <c r="CN899" s="12"/>
      <c r="CO899" s="12"/>
      <c r="CP899" s="12"/>
      <c r="CQ899" s="12"/>
      <c r="CR899" s="12"/>
      <c r="CS899" s="12"/>
      <c r="CT899" s="12"/>
      <c r="CU899" s="12"/>
      <c r="CV899" s="12"/>
      <c r="CW899" s="12"/>
      <c r="CX899" s="12"/>
      <c r="CY899" s="12"/>
      <c r="CZ899" s="12"/>
      <c r="DA899" s="12"/>
      <c r="DB899" s="12"/>
      <c r="DC899" s="12"/>
      <c r="DD899" s="12"/>
      <c r="DE899" s="12"/>
      <c r="DF899" s="12"/>
      <c r="DG899" s="12"/>
      <c r="DH899" s="12"/>
      <c r="DI899" s="12"/>
      <c r="DJ899" s="12"/>
      <c r="DK899" s="12"/>
      <c r="DL899" s="12"/>
      <c r="DM899" s="12"/>
      <c r="DN899" s="12"/>
      <c r="DO899" s="12"/>
      <c r="DP899" s="12"/>
      <c r="DQ899" s="12"/>
      <c r="DR899" s="12"/>
      <c r="DS899" s="12"/>
      <c r="DT899" s="12"/>
      <c r="DU899" s="12"/>
      <c r="DV899" s="12"/>
      <c r="DW899" s="12"/>
      <c r="DX899" s="12"/>
      <c r="DY899" s="12"/>
      <c r="DZ899" s="12"/>
      <c r="EA899" s="12"/>
      <c r="EB899" s="12"/>
      <c r="EC899" s="12"/>
      <c r="ED899" s="12"/>
      <c r="EE899" s="12"/>
      <c r="EF899" s="12"/>
      <c r="EG899" s="12"/>
      <c r="EH899" s="12"/>
      <c r="EI899" s="12"/>
      <c r="EJ899" s="12"/>
      <c r="EK899" s="12"/>
      <c r="EL899" s="12"/>
      <c r="EM899" s="12"/>
      <c r="EN899" s="12"/>
      <c r="EO899" s="12"/>
      <c r="EP899" s="12"/>
      <c r="EQ899" s="12"/>
      <c r="ER899" s="12"/>
      <c r="ES899" s="12"/>
      <c r="ET899" s="12"/>
      <c r="EU899" s="12"/>
      <c r="EV899" s="12"/>
      <c r="EW899" s="12"/>
      <c r="EX899" s="12"/>
      <c r="EY899" s="12"/>
      <c r="EZ899" s="12"/>
      <c r="FA899" s="12"/>
      <c r="FB899" s="12"/>
      <c r="FC899" s="12"/>
      <c r="FD899" s="12"/>
      <c r="FE899" s="12"/>
      <c r="FF899" s="12"/>
      <c r="FG899" s="12"/>
      <c r="FH899" s="12"/>
      <c r="FI899" s="12"/>
      <c r="FJ899" s="12"/>
      <c r="FK899" s="12"/>
      <c r="FL899" s="12"/>
      <c r="FM899" s="12"/>
      <c r="FN899" s="12"/>
      <c r="FO899" s="12"/>
      <c r="FP899" s="12"/>
      <c r="FQ899" s="12"/>
      <c r="FR899" s="12"/>
    </row>
    <row r="900" spans="19:174" x14ac:dyDescent="0.3">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c r="CA900" s="12"/>
      <c r="CB900" s="12"/>
      <c r="CC900" s="12"/>
      <c r="CD900" s="12"/>
      <c r="CE900" s="12"/>
      <c r="CF900" s="12"/>
      <c r="CG900" s="12"/>
      <c r="CH900" s="12"/>
      <c r="CI900" s="12"/>
      <c r="CJ900" s="12"/>
      <c r="CK900" s="12"/>
      <c r="CL900" s="12"/>
      <c r="CM900" s="12"/>
      <c r="CN900" s="12"/>
      <c r="CO900" s="12"/>
      <c r="CP900" s="12"/>
      <c r="CQ900" s="12"/>
      <c r="CR900" s="12"/>
      <c r="CS900" s="12"/>
      <c r="CT900" s="12"/>
      <c r="CU900" s="12"/>
      <c r="CV900" s="12"/>
      <c r="CW900" s="12"/>
      <c r="CX900" s="12"/>
      <c r="CY900" s="12"/>
      <c r="CZ900" s="12"/>
      <c r="DA900" s="12"/>
      <c r="DB900" s="12"/>
      <c r="DC900" s="12"/>
      <c r="DD900" s="12"/>
      <c r="DE900" s="12"/>
      <c r="DF900" s="12"/>
      <c r="DG900" s="12"/>
      <c r="DH900" s="12"/>
      <c r="DI900" s="12"/>
      <c r="DJ900" s="12"/>
      <c r="DK900" s="12"/>
      <c r="DL900" s="12"/>
      <c r="DM900" s="12"/>
      <c r="DN900" s="12"/>
      <c r="DO900" s="12"/>
      <c r="DP900" s="12"/>
      <c r="DQ900" s="12"/>
      <c r="DR900" s="12"/>
      <c r="DS900" s="12"/>
      <c r="DT900" s="12"/>
      <c r="DU900" s="12"/>
      <c r="DV900" s="12"/>
      <c r="DW900" s="12"/>
      <c r="DX900" s="12"/>
      <c r="DY900" s="12"/>
      <c r="DZ900" s="12"/>
      <c r="EA900" s="12"/>
      <c r="EB900" s="12"/>
      <c r="EC900" s="12"/>
      <c r="ED900" s="12"/>
      <c r="EE900" s="12"/>
      <c r="EF900" s="12"/>
      <c r="EG900" s="12"/>
      <c r="EH900" s="12"/>
      <c r="EI900" s="12"/>
      <c r="EJ900" s="12"/>
      <c r="EK900" s="12"/>
      <c r="EL900" s="12"/>
      <c r="EM900" s="12"/>
      <c r="EN900" s="12"/>
      <c r="EO900" s="12"/>
      <c r="EP900" s="12"/>
      <c r="EQ900" s="12"/>
      <c r="ER900" s="12"/>
      <c r="ES900" s="12"/>
      <c r="ET900" s="12"/>
      <c r="EU900" s="12"/>
      <c r="EV900" s="12"/>
      <c r="EW900" s="12"/>
      <c r="EX900" s="12"/>
      <c r="EY900" s="12"/>
      <c r="EZ900" s="12"/>
      <c r="FA900" s="12"/>
      <c r="FB900" s="12"/>
      <c r="FC900" s="12"/>
      <c r="FD900" s="12"/>
      <c r="FE900" s="12"/>
      <c r="FF900" s="12"/>
      <c r="FG900" s="12"/>
      <c r="FH900" s="12"/>
      <c r="FI900" s="12"/>
      <c r="FJ900" s="12"/>
      <c r="FK900" s="12"/>
      <c r="FL900" s="12"/>
      <c r="FM900" s="12"/>
      <c r="FN900" s="12"/>
      <c r="FO900" s="12"/>
      <c r="FP900" s="12"/>
      <c r="FQ900" s="12"/>
      <c r="FR900" s="12"/>
    </row>
    <row r="901" spans="19:174" x14ac:dyDescent="0.3">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c r="CA901" s="12"/>
      <c r="CB901" s="12"/>
      <c r="CC901" s="12"/>
      <c r="CD901" s="12"/>
      <c r="CE901" s="12"/>
      <c r="CF901" s="12"/>
      <c r="CG901" s="12"/>
      <c r="CH901" s="12"/>
      <c r="CI901" s="12"/>
      <c r="CJ901" s="12"/>
      <c r="CK901" s="12"/>
      <c r="CL901" s="12"/>
      <c r="CM901" s="12"/>
      <c r="CN901" s="12"/>
      <c r="CO901" s="12"/>
      <c r="CP901" s="12"/>
      <c r="CQ901" s="12"/>
      <c r="CR901" s="12"/>
      <c r="CS901" s="12"/>
      <c r="CT901" s="12"/>
      <c r="CU901" s="12"/>
      <c r="CV901" s="12"/>
      <c r="CW901" s="12"/>
      <c r="CX901" s="12"/>
      <c r="CY901" s="12"/>
      <c r="CZ901" s="12"/>
      <c r="DA901" s="12"/>
      <c r="DB901" s="12"/>
      <c r="DC901" s="12"/>
      <c r="DD901" s="12"/>
      <c r="DE901" s="12"/>
      <c r="DF901" s="12"/>
      <c r="DG901" s="12"/>
      <c r="DH901" s="12"/>
      <c r="DI901" s="12"/>
      <c r="DJ901" s="12"/>
      <c r="DK901" s="12"/>
      <c r="DL901" s="12"/>
      <c r="DM901" s="12"/>
      <c r="DN901" s="12"/>
      <c r="DO901" s="12"/>
      <c r="DP901" s="12"/>
      <c r="DQ901" s="12"/>
      <c r="DR901" s="12"/>
      <c r="DS901" s="12"/>
      <c r="DT901" s="12"/>
      <c r="DU901" s="12"/>
      <c r="DV901" s="12"/>
      <c r="DW901" s="12"/>
      <c r="DX901" s="12"/>
      <c r="DY901" s="12"/>
      <c r="DZ901" s="12"/>
      <c r="EA901" s="12"/>
      <c r="EB901" s="12"/>
      <c r="EC901" s="12"/>
      <c r="ED901" s="12"/>
      <c r="EE901" s="12"/>
      <c r="EF901" s="12"/>
      <c r="EG901" s="12"/>
      <c r="EH901" s="12"/>
      <c r="EI901" s="12"/>
      <c r="EJ901" s="12"/>
      <c r="EK901" s="12"/>
      <c r="EL901" s="12"/>
      <c r="EM901" s="12"/>
      <c r="EN901" s="12"/>
      <c r="EO901" s="12"/>
      <c r="EP901" s="12"/>
      <c r="EQ901" s="12"/>
      <c r="ER901" s="12"/>
      <c r="ES901" s="12"/>
      <c r="ET901" s="12"/>
      <c r="EU901" s="12"/>
      <c r="EV901" s="12"/>
      <c r="EW901" s="12"/>
      <c r="EX901" s="12"/>
      <c r="EY901" s="12"/>
      <c r="EZ901" s="12"/>
      <c r="FA901" s="12"/>
      <c r="FB901" s="12"/>
      <c r="FC901" s="12"/>
      <c r="FD901" s="12"/>
      <c r="FE901" s="12"/>
      <c r="FF901" s="12"/>
      <c r="FG901" s="12"/>
      <c r="FH901" s="12"/>
      <c r="FI901" s="12"/>
      <c r="FJ901" s="12"/>
      <c r="FK901" s="12"/>
      <c r="FL901" s="12"/>
      <c r="FM901" s="12"/>
      <c r="FN901" s="12"/>
      <c r="FO901" s="12"/>
      <c r="FP901" s="12"/>
      <c r="FQ901" s="12"/>
      <c r="FR901" s="12"/>
    </row>
    <row r="902" spans="19:174" x14ac:dyDescent="0.3">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12"/>
      <c r="CC902" s="12"/>
      <c r="CD902" s="12"/>
      <c r="CE902" s="12"/>
      <c r="CF902" s="12"/>
      <c r="CG902" s="12"/>
      <c r="CH902" s="12"/>
      <c r="CI902" s="12"/>
      <c r="CJ902" s="12"/>
      <c r="CK902" s="12"/>
      <c r="CL902" s="12"/>
      <c r="CM902" s="12"/>
      <c r="CN902" s="12"/>
      <c r="CO902" s="12"/>
      <c r="CP902" s="12"/>
      <c r="CQ902" s="12"/>
      <c r="CR902" s="12"/>
      <c r="CS902" s="12"/>
      <c r="CT902" s="12"/>
      <c r="CU902" s="12"/>
      <c r="CV902" s="12"/>
      <c r="CW902" s="12"/>
      <c r="CX902" s="12"/>
      <c r="CY902" s="12"/>
      <c r="CZ902" s="12"/>
      <c r="DA902" s="12"/>
      <c r="DB902" s="12"/>
      <c r="DC902" s="12"/>
      <c r="DD902" s="12"/>
      <c r="DE902" s="12"/>
      <c r="DF902" s="12"/>
      <c r="DG902" s="12"/>
      <c r="DH902" s="12"/>
      <c r="DI902" s="12"/>
      <c r="DJ902" s="12"/>
      <c r="DK902" s="12"/>
      <c r="DL902" s="12"/>
      <c r="DM902" s="12"/>
      <c r="DN902" s="12"/>
      <c r="DO902" s="12"/>
      <c r="DP902" s="12"/>
      <c r="DQ902" s="12"/>
      <c r="DR902" s="12"/>
      <c r="DS902" s="12"/>
      <c r="DT902" s="12"/>
      <c r="DU902" s="12"/>
      <c r="DV902" s="12"/>
      <c r="DW902" s="12"/>
      <c r="DX902" s="12"/>
      <c r="DY902" s="12"/>
      <c r="DZ902" s="12"/>
      <c r="EA902" s="12"/>
      <c r="EB902" s="12"/>
      <c r="EC902" s="12"/>
      <c r="ED902" s="12"/>
      <c r="EE902" s="12"/>
      <c r="EF902" s="12"/>
      <c r="EG902" s="12"/>
      <c r="EH902" s="12"/>
      <c r="EI902" s="12"/>
      <c r="EJ902" s="12"/>
      <c r="EK902" s="12"/>
      <c r="EL902" s="12"/>
      <c r="EM902" s="12"/>
      <c r="EN902" s="12"/>
      <c r="EO902" s="12"/>
      <c r="EP902" s="12"/>
      <c r="EQ902" s="12"/>
      <c r="ER902" s="12"/>
      <c r="ES902" s="12"/>
      <c r="ET902" s="12"/>
      <c r="EU902" s="12"/>
      <c r="EV902" s="12"/>
      <c r="EW902" s="12"/>
      <c r="EX902" s="12"/>
      <c r="EY902" s="12"/>
      <c r="EZ902" s="12"/>
      <c r="FA902" s="12"/>
      <c r="FB902" s="12"/>
      <c r="FC902" s="12"/>
      <c r="FD902" s="12"/>
      <c r="FE902" s="12"/>
      <c r="FF902" s="12"/>
      <c r="FG902" s="12"/>
      <c r="FH902" s="12"/>
      <c r="FI902" s="12"/>
      <c r="FJ902" s="12"/>
      <c r="FK902" s="12"/>
      <c r="FL902" s="12"/>
      <c r="FM902" s="12"/>
      <c r="FN902" s="12"/>
      <c r="FO902" s="12"/>
      <c r="FP902" s="12"/>
      <c r="FQ902" s="12"/>
      <c r="FR902" s="12"/>
    </row>
    <row r="903" spans="19:174" x14ac:dyDescent="0.3">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c r="CA903" s="12"/>
      <c r="CB903" s="12"/>
      <c r="CC903" s="12"/>
      <c r="CD903" s="12"/>
      <c r="CE903" s="12"/>
      <c r="CF903" s="12"/>
      <c r="CG903" s="12"/>
      <c r="CH903" s="12"/>
      <c r="CI903" s="12"/>
      <c r="CJ903" s="12"/>
      <c r="CK903" s="12"/>
      <c r="CL903" s="12"/>
      <c r="CM903" s="12"/>
      <c r="CN903" s="12"/>
      <c r="CO903" s="12"/>
      <c r="CP903" s="12"/>
      <c r="CQ903" s="12"/>
      <c r="CR903" s="12"/>
      <c r="CS903" s="12"/>
      <c r="CT903" s="12"/>
      <c r="CU903" s="12"/>
      <c r="CV903" s="12"/>
      <c r="CW903" s="12"/>
      <c r="CX903" s="12"/>
      <c r="CY903" s="12"/>
      <c r="CZ903" s="12"/>
      <c r="DA903" s="12"/>
      <c r="DB903" s="12"/>
      <c r="DC903" s="12"/>
      <c r="DD903" s="12"/>
      <c r="DE903" s="12"/>
      <c r="DF903" s="12"/>
      <c r="DG903" s="12"/>
      <c r="DH903" s="12"/>
      <c r="DI903" s="12"/>
      <c r="DJ903" s="12"/>
      <c r="DK903" s="12"/>
      <c r="DL903" s="12"/>
      <c r="DM903" s="12"/>
      <c r="DN903" s="12"/>
      <c r="DO903" s="12"/>
      <c r="DP903" s="12"/>
      <c r="DQ903" s="12"/>
      <c r="DR903" s="12"/>
      <c r="DS903" s="12"/>
      <c r="DT903" s="12"/>
      <c r="DU903" s="12"/>
      <c r="DV903" s="12"/>
      <c r="DW903" s="12"/>
      <c r="DX903" s="12"/>
      <c r="DY903" s="12"/>
      <c r="DZ903" s="12"/>
      <c r="EA903" s="12"/>
      <c r="EB903" s="12"/>
      <c r="EC903" s="12"/>
      <c r="ED903" s="12"/>
      <c r="EE903" s="12"/>
      <c r="EF903" s="12"/>
      <c r="EG903" s="12"/>
      <c r="EH903" s="12"/>
      <c r="EI903" s="12"/>
      <c r="EJ903" s="12"/>
      <c r="EK903" s="12"/>
      <c r="EL903" s="12"/>
      <c r="EM903" s="12"/>
      <c r="EN903" s="12"/>
      <c r="EO903" s="12"/>
      <c r="EP903" s="12"/>
      <c r="EQ903" s="12"/>
      <c r="ER903" s="12"/>
      <c r="ES903" s="12"/>
      <c r="ET903" s="12"/>
      <c r="EU903" s="12"/>
      <c r="EV903" s="12"/>
      <c r="EW903" s="12"/>
      <c r="EX903" s="12"/>
      <c r="EY903" s="12"/>
      <c r="EZ903" s="12"/>
      <c r="FA903" s="12"/>
      <c r="FB903" s="12"/>
      <c r="FC903" s="12"/>
      <c r="FD903" s="12"/>
      <c r="FE903" s="12"/>
      <c r="FF903" s="12"/>
      <c r="FG903" s="12"/>
      <c r="FH903" s="12"/>
      <c r="FI903" s="12"/>
      <c r="FJ903" s="12"/>
      <c r="FK903" s="12"/>
      <c r="FL903" s="12"/>
      <c r="FM903" s="12"/>
      <c r="FN903" s="12"/>
      <c r="FO903" s="12"/>
      <c r="FP903" s="12"/>
      <c r="FQ903" s="12"/>
      <c r="FR903" s="12"/>
    </row>
    <row r="904" spans="19:174" x14ac:dyDescent="0.3">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12"/>
      <c r="CC904" s="12"/>
      <c r="CD904" s="12"/>
      <c r="CE904" s="12"/>
      <c r="CF904" s="12"/>
      <c r="CG904" s="12"/>
      <c r="CH904" s="12"/>
      <c r="CI904" s="12"/>
      <c r="CJ904" s="12"/>
      <c r="CK904" s="12"/>
      <c r="CL904" s="12"/>
      <c r="CM904" s="12"/>
      <c r="CN904" s="12"/>
      <c r="CO904" s="12"/>
      <c r="CP904" s="12"/>
      <c r="CQ904" s="12"/>
      <c r="CR904" s="12"/>
      <c r="CS904" s="12"/>
      <c r="CT904" s="12"/>
      <c r="CU904" s="12"/>
      <c r="CV904" s="12"/>
      <c r="CW904" s="12"/>
      <c r="CX904" s="12"/>
      <c r="CY904" s="12"/>
      <c r="CZ904" s="12"/>
      <c r="DA904" s="12"/>
      <c r="DB904" s="12"/>
      <c r="DC904" s="12"/>
      <c r="DD904" s="12"/>
      <c r="DE904" s="12"/>
      <c r="DF904" s="12"/>
      <c r="DG904" s="12"/>
      <c r="DH904" s="12"/>
      <c r="DI904" s="12"/>
      <c r="DJ904" s="12"/>
      <c r="DK904" s="12"/>
      <c r="DL904" s="12"/>
      <c r="DM904" s="12"/>
      <c r="DN904" s="12"/>
      <c r="DO904" s="12"/>
      <c r="DP904" s="12"/>
      <c r="DQ904" s="12"/>
      <c r="DR904" s="12"/>
      <c r="DS904" s="12"/>
      <c r="DT904" s="12"/>
      <c r="DU904" s="12"/>
      <c r="DV904" s="12"/>
      <c r="DW904" s="12"/>
      <c r="DX904" s="12"/>
      <c r="DY904" s="12"/>
      <c r="DZ904" s="12"/>
      <c r="EA904" s="12"/>
      <c r="EB904" s="12"/>
      <c r="EC904" s="12"/>
      <c r="ED904" s="12"/>
      <c r="EE904" s="12"/>
      <c r="EF904" s="12"/>
      <c r="EG904" s="12"/>
      <c r="EH904" s="12"/>
      <c r="EI904" s="12"/>
      <c r="EJ904" s="12"/>
      <c r="EK904" s="12"/>
      <c r="EL904" s="12"/>
      <c r="EM904" s="12"/>
      <c r="EN904" s="12"/>
      <c r="EO904" s="12"/>
      <c r="EP904" s="12"/>
      <c r="EQ904" s="12"/>
      <c r="ER904" s="12"/>
      <c r="ES904" s="12"/>
      <c r="ET904" s="12"/>
      <c r="EU904" s="12"/>
      <c r="EV904" s="12"/>
      <c r="EW904" s="12"/>
      <c r="EX904" s="12"/>
      <c r="EY904" s="12"/>
      <c r="EZ904" s="12"/>
      <c r="FA904" s="12"/>
      <c r="FB904" s="12"/>
      <c r="FC904" s="12"/>
      <c r="FD904" s="12"/>
      <c r="FE904" s="12"/>
      <c r="FF904" s="12"/>
      <c r="FG904" s="12"/>
      <c r="FH904" s="12"/>
      <c r="FI904" s="12"/>
      <c r="FJ904" s="12"/>
      <c r="FK904" s="12"/>
      <c r="FL904" s="12"/>
      <c r="FM904" s="12"/>
      <c r="FN904" s="12"/>
      <c r="FO904" s="12"/>
      <c r="FP904" s="12"/>
      <c r="FQ904" s="12"/>
      <c r="FR904" s="12"/>
    </row>
    <row r="905" spans="19:174" x14ac:dyDescent="0.3">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12"/>
      <c r="CC905" s="12"/>
      <c r="CD905" s="12"/>
      <c r="CE905" s="12"/>
      <c r="CF905" s="12"/>
      <c r="CG905" s="12"/>
      <c r="CH905" s="12"/>
      <c r="CI905" s="12"/>
      <c r="CJ905" s="12"/>
      <c r="CK905" s="12"/>
      <c r="CL905" s="12"/>
      <c r="CM905" s="12"/>
      <c r="CN905" s="12"/>
      <c r="CO905" s="12"/>
      <c r="CP905" s="12"/>
      <c r="CQ905" s="12"/>
      <c r="CR905" s="12"/>
      <c r="CS905" s="12"/>
      <c r="CT905" s="12"/>
      <c r="CU905" s="12"/>
      <c r="CV905" s="12"/>
      <c r="CW905" s="12"/>
      <c r="CX905" s="12"/>
      <c r="CY905" s="12"/>
      <c r="CZ905" s="12"/>
      <c r="DA905" s="12"/>
      <c r="DB905" s="12"/>
      <c r="DC905" s="12"/>
      <c r="DD905" s="12"/>
      <c r="DE905" s="12"/>
      <c r="DF905" s="12"/>
      <c r="DG905" s="12"/>
      <c r="DH905" s="12"/>
      <c r="DI905" s="12"/>
      <c r="DJ905" s="12"/>
      <c r="DK905" s="12"/>
      <c r="DL905" s="12"/>
      <c r="DM905" s="12"/>
      <c r="DN905" s="12"/>
      <c r="DO905" s="12"/>
      <c r="DP905" s="12"/>
      <c r="DQ905" s="12"/>
      <c r="DR905" s="12"/>
      <c r="DS905" s="12"/>
      <c r="DT905" s="12"/>
      <c r="DU905" s="12"/>
      <c r="DV905" s="12"/>
      <c r="DW905" s="12"/>
      <c r="DX905" s="12"/>
      <c r="DY905" s="12"/>
      <c r="DZ905" s="12"/>
      <c r="EA905" s="12"/>
      <c r="EB905" s="12"/>
      <c r="EC905" s="12"/>
      <c r="ED905" s="12"/>
      <c r="EE905" s="12"/>
      <c r="EF905" s="12"/>
      <c r="EG905" s="12"/>
      <c r="EH905" s="12"/>
      <c r="EI905" s="12"/>
      <c r="EJ905" s="12"/>
      <c r="EK905" s="12"/>
      <c r="EL905" s="12"/>
      <c r="EM905" s="12"/>
      <c r="EN905" s="12"/>
      <c r="EO905" s="12"/>
      <c r="EP905" s="12"/>
      <c r="EQ905" s="12"/>
      <c r="ER905" s="12"/>
      <c r="ES905" s="12"/>
      <c r="ET905" s="12"/>
      <c r="EU905" s="12"/>
      <c r="EV905" s="12"/>
      <c r="EW905" s="12"/>
      <c r="EX905" s="12"/>
      <c r="EY905" s="12"/>
      <c r="EZ905" s="12"/>
      <c r="FA905" s="12"/>
      <c r="FB905" s="12"/>
      <c r="FC905" s="12"/>
      <c r="FD905" s="12"/>
      <c r="FE905" s="12"/>
      <c r="FF905" s="12"/>
      <c r="FG905" s="12"/>
      <c r="FH905" s="12"/>
      <c r="FI905" s="12"/>
      <c r="FJ905" s="12"/>
      <c r="FK905" s="12"/>
      <c r="FL905" s="12"/>
      <c r="FM905" s="12"/>
      <c r="FN905" s="12"/>
      <c r="FO905" s="12"/>
      <c r="FP905" s="12"/>
      <c r="FQ905" s="12"/>
      <c r="FR905" s="12"/>
    </row>
    <row r="906" spans="19:174" x14ac:dyDescent="0.3">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12"/>
      <c r="CC906" s="12"/>
      <c r="CD906" s="12"/>
      <c r="CE906" s="12"/>
      <c r="CF906" s="12"/>
      <c r="CG906" s="12"/>
      <c r="CH906" s="12"/>
      <c r="CI906" s="12"/>
      <c r="CJ906" s="12"/>
      <c r="CK906" s="12"/>
      <c r="CL906" s="12"/>
      <c r="CM906" s="12"/>
      <c r="CN906" s="12"/>
      <c r="CO906" s="12"/>
      <c r="CP906" s="12"/>
      <c r="CQ906" s="12"/>
      <c r="CR906" s="12"/>
      <c r="CS906" s="12"/>
      <c r="CT906" s="12"/>
      <c r="CU906" s="12"/>
      <c r="CV906" s="12"/>
      <c r="CW906" s="12"/>
      <c r="CX906" s="12"/>
      <c r="CY906" s="12"/>
      <c r="CZ906" s="12"/>
      <c r="DA906" s="12"/>
      <c r="DB906" s="12"/>
      <c r="DC906" s="12"/>
      <c r="DD906" s="12"/>
      <c r="DE906" s="12"/>
      <c r="DF906" s="12"/>
      <c r="DG906" s="12"/>
      <c r="DH906" s="12"/>
      <c r="DI906" s="12"/>
      <c r="DJ906" s="12"/>
      <c r="DK906" s="12"/>
      <c r="DL906" s="12"/>
      <c r="DM906" s="12"/>
      <c r="DN906" s="12"/>
      <c r="DO906" s="12"/>
      <c r="DP906" s="12"/>
      <c r="DQ906" s="12"/>
      <c r="DR906" s="12"/>
      <c r="DS906" s="12"/>
      <c r="DT906" s="12"/>
      <c r="DU906" s="12"/>
      <c r="DV906" s="12"/>
      <c r="DW906" s="12"/>
      <c r="DX906" s="12"/>
      <c r="DY906" s="12"/>
      <c r="DZ906" s="12"/>
      <c r="EA906" s="12"/>
      <c r="EB906" s="12"/>
      <c r="EC906" s="12"/>
      <c r="ED906" s="12"/>
      <c r="EE906" s="12"/>
      <c r="EF906" s="12"/>
      <c r="EG906" s="12"/>
      <c r="EH906" s="12"/>
      <c r="EI906" s="12"/>
      <c r="EJ906" s="12"/>
      <c r="EK906" s="12"/>
      <c r="EL906" s="12"/>
      <c r="EM906" s="12"/>
      <c r="EN906" s="12"/>
      <c r="EO906" s="12"/>
      <c r="EP906" s="12"/>
      <c r="EQ906" s="12"/>
      <c r="ER906" s="12"/>
      <c r="ES906" s="12"/>
      <c r="ET906" s="12"/>
      <c r="EU906" s="12"/>
      <c r="EV906" s="12"/>
      <c r="EW906" s="12"/>
      <c r="EX906" s="12"/>
      <c r="EY906" s="12"/>
      <c r="EZ906" s="12"/>
      <c r="FA906" s="12"/>
      <c r="FB906" s="12"/>
      <c r="FC906" s="12"/>
      <c r="FD906" s="12"/>
      <c r="FE906" s="12"/>
      <c r="FF906" s="12"/>
      <c r="FG906" s="12"/>
      <c r="FH906" s="12"/>
      <c r="FI906" s="12"/>
      <c r="FJ906" s="12"/>
      <c r="FK906" s="12"/>
      <c r="FL906" s="12"/>
      <c r="FM906" s="12"/>
      <c r="FN906" s="12"/>
      <c r="FO906" s="12"/>
      <c r="FP906" s="12"/>
      <c r="FQ906" s="12"/>
      <c r="FR906" s="12"/>
    </row>
    <row r="907" spans="19:174" x14ac:dyDescent="0.3">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c r="CA907" s="12"/>
      <c r="CB907" s="12"/>
      <c r="CC907" s="12"/>
      <c r="CD907" s="12"/>
      <c r="CE907" s="12"/>
      <c r="CF907" s="12"/>
      <c r="CG907" s="12"/>
      <c r="CH907" s="12"/>
      <c r="CI907" s="12"/>
      <c r="CJ907" s="12"/>
      <c r="CK907" s="12"/>
      <c r="CL907" s="12"/>
      <c r="CM907" s="12"/>
      <c r="CN907" s="12"/>
      <c r="CO907" s="12"/>
      <c r="CP907" s="12"/>
      <c r="CQ907" s="12"/>
      <c r="CR907" s="12"/>
      <c r="CS907" s="12"/>
      <c r="CT907" s="12"/>
      <c r="CU907" s="12"/>
      <c r="CV907" s="12"/>
      <c r="CW907" s="12"/>
      <c r="CX907" s="12"/>
      <c r="CY907" s="12"/>
      <c r="CZ907" s="12"/>
      <c r="DA907" s="12"/>
      <c r="DB907" s="12"/>
      <c r="DC907" s="12"/>
      <c r="DD907" s="12"/>
      <c r="DE907" s="12"/>
      <c r="DF907" s="12"/>
      <c r="DG907" s="12"/>
      <c r="DH907" s="12"/>
      <c r="DI907" s="12"/>
      <c r="DJ907" s="12"/>
      <c r="DK907" s="12"/>
      <c r="DL907" s="12"/>
      <c r="DM907" s="12"/>
      <c r="DN907" s="12"/>
      <c r="DO907" s="12"/>
      <c r="DP907" s="12"/>
      <c r="DQ907" s="12"/>
      <c r="DR907" s="12"/>
      <c r="DS907" s="12"/>
      <c r="DT907" s="12"/>
      <c r="DU907" s="12"/>
      <c r="DV907" s="12"/>
      <c r="DW907" s="12"/>
      <c r="DX907" s="12"/>
      <c r="DY907" s="12"/>
      <c r="DZ907" s="12"/>
      <c r="EA907" s="12"/>
      <c r="EB907" s="12"/>
      <c r="EC907" s="12"/>
      <c r="ED907" s="12"/>
      <c r="EE907" s="12"/>
      <c r="EF907" s="12"/>
      <c r="EG907" s="12"/>
      <c r="EH907" s="12"/>
      <c r="EI907" s="12"/>
      <c r="EJ907" s="12"/>
      <c r="EK907" s="12"/>
      <c r="EL907" s="12"/>
      <c r="EM907" s="12"/>
      <c r="EN907" s="12"/>
      <c r="EO907" s="12"/>
      <c r="EP907" s="12"/>
      <c r="EQ907" s="12"/>
      <c r="ER907" s="12"/>
      <c r="ES907" s="12"/>
      <c r="ET907" s="12"/>
      <c r="EU907" s="12"/>
      <c r="EV907" s="12"/>
      <c r="EW907" s="12"/>
      <c r="EX907" s="12"/>
      <c r="EY907" s="12"/>
      <c r="EZ907" s="12"/>
      <c r="FA907" s="12"/>
      <c r="FB907" s="12"/>
      <c r="FC907" s="12"/>
      <c r="FD907" s="12"/>
      <c r="FE907" s="12"/>
      <c r="FF907" s="12"/>
      <c r="FG907" s="12"/>
      <c r="FH907" s="12"/>
      <c r="FI907" s="12"/>
      <c r="FJ907" s="12"/>
      <c r="FK907" s="12"/>
      <c r="FL907" s="12"/>
      <c r="FM907" s="12"/>
      <c r="FN907" s="12"/>
      <c r="FO907" s="12"/>
      <c r="FP907" s="12"/>
      <c r="FQ907" s="12"/>
      <c r="FR907" s="12"/>
    </row>
    <row r="908" spans="19:174" x14ac:dyDescent="0.3">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c r="CA908" s="12"/>
      <c r="CB908" s="12"/>
      <c r="CC908" s="12"/>
      <c r="CD908" s="12"/>
      <c r="CE908" s="12"/>
      <c r="CF908" s="12"/>
      <c r="CG908" s="12"/>
      <c r="CH908" s="12"/>
      <c r="CI908" s="12"/>
      <c r="CJ908" s="12"/>
      <c r="CK908" s="12"/>
      <c r="CL908" s="12"/>
      <c r="CM908" s="12"/>
      <c r="CN908" s="12"/>
      <c r="CO908" s="12"/>
      <c r="CP908" s="12"/>
      <c r="CQ908" s="12"/>
      <c r="CR908" s="12"/>
      <c r="CS908" s="12"/>
      <c r="CT908" s="12"/>
      <c r="CU908" s="12"/>
      <c r="CV908" s="12"/>
      <c r="CW908" s="12"/>
      <c r="CX908" s="12"/>
      <c r="CY908" s="12"/>
      <c r="CZ908" s="12"/>
      <c r="DA908" s="12"/>
      <c r="DB908" s="12"/>
      <c r="DC908" s="12"/>
      <c r="DD908" s="12"/>
      <c r="DE908" s="12"/>
      <c r="DF908" s="12"/>
      <c r="DG908" s="12"/>
      <c r="DH908" s="12"/>
      <c r="DI908" s="12"/>
      <c r="DJ908" s="12"/>
      <c r="DK908" s="12"/>
      <c r="DL908" s="12"/>
      <c r="DM908" s="12"/>
      <c r="DN908" s="12"/>
      <c r="DO908" s="12"/>
      <c r="DP908" s="12"/>
      <c r="DQ908" s="12"/>
      <c r="DR908" s="12"/>
      <c r="DS908" s="12"/>
      <c r="DT908" s="12"/>
      <c r="DU908" s="12"/>
      <c r="DV908" s="12"/>
      <c r="DW908" s="12"/>
      <c r="DX908" s="12"/>
      <c r="DY908" s="12"/>
      <c r="DZ908" s="12"/>
      <c r="EA908" s="12"/>
      <c r="EB908" s="12"/>
      <c r="EC908" s="12"/>
      <c r="ED908" s="12"/>
      <c r="EE908" s="12"/>
      <c r="EF908" s="12"/>
      <c r="EG908" s="12"/>
      <c r="EH908" s="12"/>
      <c r="EI908" s="12"/>
      <c r="EJ908" s="12"/>
      <c r="EK908" s="12"/>
      <c r="EL908" s="12"/>
      <c r="EM908" s="12"/>
      <c r="EN908" s="12"/>
      <c r="EO908" s="12"/>
      <c r="EP908" s="12"/>
      <c r="EQ908" s="12"/>
      <c r="ER908" s="12"/>
      <c r="ES908" s="12"/>
      <c r="ET908" s="12"/>
      <c r="EU908" s="12"/>
      <c r="EV908" s="12"/>
      <c r="EW908" s="12"/>
      <c r="EX908" s="12"/>
      <c r="EY908" s="12"/>
      <c r="EZ908" s="12"/>
      <c r="FA908" s="12"/>
      <c r="FB908" s="12"/>
      <c r="FC908" s="12"/>
      <c r="FD908" s="12"/>
      <c r="FE908" s="12"/>
      <c r="FF908" s="12"/>
      <c r="FG908" s="12"/>
      <c r="FH908" s="12"/>
      <c r="FI908" s="12"/>
      <c r="FJ908" s="12"/>
      <c r="FK908" s="12"/>
      <c r="FL908" s="12"/>
      <c r="FM908" s="12"/>
      <c r="FN908" s="12"/>
      <c r="FO908" s="12"/>
      <c r="FP908" s="12"/>
      <c r="FQ908" s="12"/>
      <c r="FR908" s="12"/>
    </row>
    <row r="909" spans="19:174" x14ac:dyDescent="0.3">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c r="CA909" s="12"/>
      <c r="CB909" s="12"/>
      <c r="CC909" s="12"/>
      <c r="CD909" s="12"/>
      <c r="CE909" s="12"/>
      <c r="CF909" s="12"/>
      <c r="CG909" s="12"/>
      <c r="CH909" s="12"/>
      <c r="CI909" s="12"/>
      <c r="CJ909" s="12"/>
      <c r="CK909" s="12"/>
      <c r="CL909" s="12"/>
      <c r="CM909" s="12"/>
      <c r="CN909" s="12"/>
      <c r="CO909" s="12"/>
      <c r="CP909" s="12"/>
      <c r="CQ909" s="12"/>
      <c r="CR909" s="12"/>
      <c r="CS909" s="12"/>
      <c r="CT909" s="12"/>
      <c r="CU909" s="12"/>
      <c r="CV909" s="12"/>
      <c r="CW909" s="12"/>
      <c r="CX909" s="12"/>
      <c r="CY909" s="12"/>
      <c r="CZ909" s="12"/>
      <c r="DA909" s="12"/>
      <c r="DB909" s="12"/>
      <c r="DC909" s="12"/>
      <c r="DD909" s="12"/>
      <c r="DE909" s="12"/>
      <c r="DF909" s="12"/>
      <c r="DG909" s="12"/>
      <c r="DH909" s="12"/>
      <c r="DI909" s="12"/>
      <c r="DJ909" s="12"/>
      <c r="DK909" s="12"/>
      <c r="DL909" s="12"/>
      <c r="DM909" s="12"/>
      <c r="DN909" s="12"/>
      <c r="DO909" s="12"/>
      <c r="DP909" s="12"/>
      <c r="DQ909" s="12"/>
      <c r="DR909" s="12"/>
      <c r="DS909" s="12"/>
      <c r="DT909" s="12"/>
      <c r="DU909" s="12"/>
      <c r="DV909" s="12"/>
      <c r="DW909" s="12"/>
      <c r="DX909" s="12"/>
      <c r="DY909" s="12"/>
      <c r="DZ909" s="12"/>
      <c r="EA909" s="12"/>
      <c r="EB909" s="12"/>
      <c r="EC909" s="12"/>
      <c r="ED909" s="12"/>
      <c r="EE909" s="12"/>
      <c r="EF909" s="12"/>
      <c r="EG909" s="12"/>
      <c r="EH909" s="12"/>
      <c r="EI909" s="12"/>
      <c r="EJ909" s="12"/>
      <c r="EK909" s="12"/>
      <c r="EL909" s="12"/>
      <c r="EM909" s="12"/>
      <c r="EN909" s="12"/>
      <c r="EO909" s="12"/>
      <c r="EP909" s="12"/>
      <c r="EQ909" s="12"/>
      <c r="ER909" s="12"/>
      <c r="ES909" s="12"/>
      <c r="ET909" s="12"/>
      <c r="EU909" s="12"/>
      <c r="EV909" s="12"/>
      <c r="EW909" s="12"/>
      <c r="EX909" s="12"/>
      <c r="EY909" s="12"/>
      <c r="EZ909" s="12"/>
      <c r="FA909" s="12"/>
      <c r="FB909" s="12"/>
      <c r="FC909" s="12"/>
      <c r="FD909" s="12"/>
      <c r="FE909" s="12"/>
      <c r="FF909" s="12"/>
      <c r="FG909" s="12"/>
      <c r="FH909" s="12"/>
      <c r="FI909" s="12"/>
      <c r="FJ909" s="12"/>
      <c r="FK909" s="12"/>
      <c r="FL909" s="12"/>
      <c r="FM909" s="12"/>
      <c r="FN909" s="12"/>
      <c r="FO909" s="12"/>
      <c r="FP909" s="12"/>
      <c r="FQ909" s="12"/>
      <c r="FR909" s="12"/>
    </row>
    <row r="910" spans="19:174" x14ac:dyDescent="0.3">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c r="CE910" s="12"/>
      <c r="CF910" s="12"/>
      <c r="CG910" s="12"/>
      <c r="CH910" s="12"/>
      <c r="CI910" s="12"/>
      <c r="CJ910" s="12"/>
      <c r="CK910" s="12"/>
      <c r="CL910" s="12"/>
      <c r="CM910" s="12"/>
      <c r="CN910" s="12"/>
      <c r="CO910" s="12"/>
      <c r="CP910" s="12"/>
      <c r="CQ910" s="12"/>
      <c r="CR910" s="12"/>
      <c r="CS910" s="12"/>
      <c r="CT910" s="12"/>
      <c r="CU910" s="12"/>
      <c r="CV910" s="12"/>
      <c r="CW910" s="12"/>
      <c r="CX910" s="12"/>
      <c r="CY910" s="12"/>
      <c r="CZ910" s="12"/>
      <c r="DA910" s="12"/>
      <c r="DB910" s="12"/>
      <c r="DC910" s="12"/>
      <c r="DD910" s="12"/>
      <c r="DE910" s="12"/>
      <c r="DF910" s="12"/>
      <c r="DG910" s="12"/>
      <c r="DH910" s="12"/>
      <c r="DI910" s="12"/>
      <c r="DJ910" s="12"/>
      <c r="DK910" s="12"/>
      <c r="DL910" s="12"/>
      <c r="DM910" s="12"/>
      <c r="DN910" s="12"/>
      <c r="DO910" s="12"/>
      <c r="DP910" s="12"/>
      <c r="DQ910" s="12"/>
      <c r="DR910" s="12"/>
      <c r="DS910" s="12"/>
      <c r="DT910" s="12"/>
      <c r="DU910" s="12"/>
      <c r="DV910" s="12"/>
      <c r="DW910" s="12"/>
      <c r="DX910" s="12"/>
      <c r="DY910" s="12"/>
      <c r="DZ910" s="12"/>
      <c r="EA910" s="12"/>
      <c r="EB910" s="12"/>
      <c r="EC910" s="12"/>
      <c r="ED910" s="12"/>
      <c r="EE910" s="12"/>
      <c r="EF910" s="12"/>
      <c r="EG910" s="12"/>
      <c r="EH910" s="12"/>
      <c r="EI910" s="12"/>
      <c r="EJ910" s="12"/>
      <c r="EK910" s="12"/>
      <c r="EL910" s="12"/>
      <c r="EM910" s="12"/>
      <c r="EN910" s="12"/>
      <c r="EO910" s="12"/>
      <c r="EP910" s="12"/>
      <c r="EQ910" s="12"/>
      <c r="ER910" s="12"/>
      <c r="ES910" s="12"/>
      <c r="ET910" s="12"/>
      <c r="EU910" s="12"/>
      <c r="EV910" s="12"/>
      <c r="EW910" s="12"/>
      <c r="EX910" s="12"/>
      <c r="EY910" s="12"/>
      <c r="EZ910" s="12"/>
      <c r="FA910" s="12"/>
      <c r="FB910" s="12"/>
      <c r="FC910" s="12"/>
      <c r="FD910" s="12"/>
      <c r="FE910" s="12"/>
      <c r="FF910" s="12"/>
      <c r="FG910" s="12"/>
      <c r="FH910" s="12"/>
      <c r="FI910" s="12"/>
      <c r="FJ910" s="12"/>
      <c r="FK910" s="12"/>
      <c r="FL910" s="12"/>
      <c r="FM910" s="12"/>
      <c r="FN910" s="12"/>
      <c r="FO910" s="12"/>
      <c r="FP910" s="12"/>
      <c r="FQ910" s="12"/>
      <c r="FR910" s="12"/>
    </row>
    <row r="911" spans="19:174" x14ac:dyDescent="0.3">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12"/>
      <c r="CC911" s="12"/>
      <c r="CD911" s="12"/>
      <c r="CE911" s="12"/>
      <c r="CF911" s="12"/>
      <c r="CG911" s="12"/>
      <c r="CH911" s="12"/>
      <c r="CI911" s="12"/>
      <c r="CJ911" s="12"/>
      <c r="CK911" s="12"/>
      <c r="CL911" s="12"/>
      <c r="CM911" s="12"/>
      <c r="CN911" s="12"/>
      <c r="CO911" s="12"/>
      <c r="CP911" s="12"/>
      <c r="CQ911" s="12"/>
      <c r="CR911" s="12"/>
      <c r="CS911" s="12"/>
      <c r="CT911" s="12"/>
      <c r="CU911" s="12"/>
      <c r="CV911" s="12"/>
      <c r="CW911" s="12"/>
      <c r="CX911" s="12"/>
      <c r="CY911" s="12"/>
      <c r="CZ911" s="12"/>
      <c r="DA911" s="12"/>
      <c r="DB911" s="12"/>
      <c r="DC911" s="12"/>
      <c r="DD911" s="12"/>
      <c r="DE911" s="12"/>
      <c r="DF911" s="12"/>
      <c r="DG911" s="12"/>
      <c r="DH911" s="12"/>
      <c r="DI911" s="12"/>
      <c r="DJ911" s="12"/>
      <c r="DK911" s="12"/>
      <c r="DL911" s="12"/>
      <c r="DM911" s="12"/>
      <c r="DN911" s="12"/>
      <c r="DO911" s="12"/>
      <c r="DP911" s="12"/>
      <c r="DQ911" s="12"/>
      <c r="DR911" s="12"/>
      <c r="DS911" s="12"/>
      <c r="DT911" s="12"/>
      <c r="DU911" s="12"/>
      <c r="DV911" s="12"/>
      <c r="DW911" s="12"/>
      <c r="DX911" s="12"/>
      <c r="DY911" s="12"/>
      <c r="DZ911" s="12"/>
      <c r="EA911" s="12"/>
      <c r="EB911" s="12"/>
      <c r="EC911" s="12"/>
      <c r="ED911" s="12"/>
      <c r="EE911" s="12"/>
      <c r="EF911" s="12"/>
      <c r="EG911" s="12"/>
      <c r="EH911" s="12"/>
      <c r="EI911" s="12"/>
      <c r="EJ911" s="12"/>
      <c r="EK911" s="12"/>
      <c r="EL911" s="12"/>
      <c r="EM911" s="12"/>
      <c r="EN911" s="12"/>
      <c r="EO911" s="12"/>
      <c r="EP911" s="12"/>
      <c r="EQ911" s="12"/>
      <c r="ER911" s="12"/>
      <c r="ES911" s="12"/>
      <c r="ET911" s="12"/>
      <c r="EU911" s="12"/>
      <c r="EV911" s="12"/>
      <c r="EW911" s="12"/>
      <c r="EX911" s="12"/>
      <c r="EY911" s="12"/>
      <c r="EZ911" s="12"/>
      <c r="FA911" s="12"/>
      <c r="FB911" s="12"/>
      <c r="FC911" s="12"/>
      <c r="FD911" s="12"/>
      <c r="FE911" s="12"/>
      <c r="FF911" s="12"/>
      <c r="FG911" s="12"/>
      <c r="FH911" s="12"/>
      <c r="FI911" s="12"/>
      <c r="FJ911" s="12"/>
      <c r="FK911" s="12"/>
      <c r="FL911" s="12"/>
      <c r="FM911" s="12"/>
      <c r="FN911" s="12"/>
      <c r="FO911" s="12"/>
      <c r="FP911" s="12"/>
      <c r="FQ911" s="12"/>
      <c r="FR911" s="12"/>
    </row>
    <row r="912" spans="19:174" x14ac:dyDescent="0.3">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c r="CA912" s="12"/>
      <c r="CB912" s="12"/>
      <c r="CC912" s="12"/>
      <c r="CD912" s="12"/>
      <c r="CE912" s="12"/>
      <c r="CF912" s="12"/>
      <c r="CG912" s="12"/>
      <c r="CH912" s="12"/>
      <c r="CI912" s="12"/>
      <c r="CJ912" s="12"/>
      <c r="CK912" s="12"/>
      <c r="CL912" s="12"/>
      <c r="CM912" s="12"/>
      <c r="CN912" s="12"/>
      <c r="CO912" s="12"/>
      <c r="CP912" s="12"/>
      <c r="CQ912" s="12"/>
      <c r="CR912" s="12"/>
      <c r="CS912" s="12"/>
      <c r="CT912" s="12"/>
      <c r="CU912" s="12"/>
      <c r="CV912" s="12"/>
      <c r="CW912" s="12"/>
      <c r="CX912" s="12"/>
      <c r="CY912" s="12"/>
      <c r="CZ912" s="12"/>
      <c r="DA912" s="12"/>
      <c r="DB912" s="12"/>
      <c r="DC912" s="12"/>
      <c r="DD912" s="12"/>
      <c r="DE912" s="12"/>
      <c r="DF912" s="12"/>
      <c r="DG912" s="12"/>
      <c r="DH912" s="12"/>
      <c r="DI912" s="12"/>
      <c r="DJ912" s="12"/>
      <c r="DK912" s="12"/>
      <c r="DL912" s="12"/>
      <c r="DM912" s="12"/>
      <c r="DN912" s="12"/>
      <c r="DO912" s="12"/>
      <c r="DP912" s="12"/>
      <c r="DQ912" s="12"/>
      <c r="DR912" s="12"/>
      <c r="DS912" s="12"/>
      <c r="DT912" s="12"/>
      <c r="DU912" s="12"/>
      <c r="DV912" s="12"/>
      <c r="DW912" s="12"/>
      <c r="DX912" s="12"/>
      <c r="DY912" s="12"/>
      <c r="DZ912" s="12"/>
      <c r="EA912" s="12"/>
      <c r="EB912" s="12"/>
      <c r="EC912" s="12"/>
      <c r="ED912" s="12"/>
      <c r="EE912" s="12"/>
      <c r="EF912" s="12"/>
      <c r="EG912" s="12"/>
      <c r="EH912" s="12"/>
      <c r="EI912" s="12"/>
      <c r="EJ912" s="12"/>
      <c r="EK912" s="12"/>
      <c r="EL912" s="12"/>
      <c r="EM912" s="12"/>
      <c r="EN912" s="12"/>
      <c r="EO912" s="12"/>
      <c r="EP912" s="12"/>
      <c r="EQ912" s="12"/>
      <c r="ER912" s="12"/>
      <c r="ES912" s="12"/>
      <c r="ET912" s="12"/>
      <c r="EU912" s="12"/>
      <c r="EV912" s="12"/>
      <c r="EW912" s="12"/>
      <c r="EX912" s="12"/>
      <c r="EY912" s="12"/>
      <c r="EZ912" s="12"/>
      <c r="FA912" s="12"/>
      <c r="FB912" s="12"/>
      <c r="FC912" s="12"/>
      <c r="FD912" s="12"/>
      <c r="FE912" s="12"/>
      <c r="FF912" s="12"/>
      <c r="FG912" s="12"/>
      <c r="FH912" s="12"/>
      <c r="FI912" s="12"/>
      <c r="FJ912" s="12"/>
      <c r="FK912" s="12"/>
      <c r="FL912" s="12"/>
      <c r="FM912" s="12"/>
      <c r="FN912" s="12"/>
      <c r="FO912" s="12"/>
      <c r="FP912" s="12"/>
      <c r="FQ912" s="12"/>
      <c r="FR912" s="12"/>
    </row>
    <row r="913" spans="19:174" x14ac:dyDescent="0.3">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c r="CA913" s="12"/>
      <c r="CB913" s="12"/>
      <c r="CC913" s="12"/>
      <c r="CD913" s="12"/>
      <c r="CE913" s="12"/>
      <c r="CF913" s="12"/>
      <c r="CG913" s="12"/>
      <c r="CH913" s="12"/>
      <c r="CI913" s="12"/>
      <c r="CJ913" s="12"/>
      <c r="CK913" s="12"/>
      <c r="CL913" s="12"/>
      <c r="CM913" s="12"/>
      <c r="CN913" s="12"/>
      <c r="CO913" s="12"/>
      <c r="CP913" s="12"/>
      <c r="CQ913" s="12"/>
      <c r="CR913" s="12"/>
      <c r="CS913" s="12"/>
      <c r="CT913" s="12"/>
      <c r="CU913" s="12"/>
      <c r="CV913" s="12"/>
      <c r="CW913" s="12"/>
      <c r="CX913" s="12"/>
      <c r="CY913" s="12"/>
      <c r="CZ913" s="12"/>
      <c r="DA913" s="12"/>
      <c r="DB913" s="12"/>
      <c r="DC913" s="12"/>
      <c r="DD913" s="12"/>
      <c r="DE913" s="12"/>
      <c r="DF913" s="12"/>
      <c r="DG913" s="12"/>
      <c r="DH913" s="12"/>
      <c r="DI913" s="12"/>
      <c r="DJ913" s="12"/>
      <c r="DK913" s="12"/>
      <c r="DL913" s="12"/>
      <c r="DM913" s="12"/>
      <c r="DN913" s="12"/>
      <c r="DO913" s="12"/>
      <c r="DP913" s="12"/>
      <c r="DQ913" s="12"/>
      <c r="DR913" s="12"/>
      <c r="DS913" s="12"/>
      <c r="DT913" s="12"/>
      <c r="DU913" s="12"/>
      <c r="DV913" s="12"/>
      <c r="DW913" s="12"/>
      <c r="DX913" s="12"/>
      <c r="DY913" s="12"/>
      <c r="DZ913" s="12"/>
      <c r="EA913" s="12"/>
      <c r="EB913" s="12"/>
      <c r="EC913" s="12"/>
      <c r="ED913" s="12"/>
      <c r="EE913" s="12"/>
      <c r="EF913" s="12"/>
      <c r="EG913" s="12"/>
      <c r="EH913" s="12"/>
      <c r="EI913" s="12"/>
      <c r="EJ913" s="12"/>
      <c r="EK913" s="12"/>
      <c r="EL913" s="12"/>
      <c r="EM913" s="12"/>
      <c r="EN913" s="12"/>
      <c r="EO913" s="12"/>
      <c r="EP913" s="12"/>
      <c r="EQ913" s="12"/>
      <c r="ER913" s="12"/>
      <c r="ES913" s="12"/>
      <c r="ET913" s="12"/>
      <c r="EU913" s="12"/>
      <c r="EV913" s="12"/>
      <c r="EW913" s="12"/>
      <c r="EX913" s="12"/>
      <c r="EY913" s="12"/>
      <c r="EZ913" s="12"/>
      <c r="FA913" s="12"/>
      <c r="FB913" s="12"/>
      <c r="FC913" s="12"/>
      <c r="FD913" s="12"/>
      <c r="FE913" s="12"/>
      <c r="FF913" s="12"/>
      <c r="FG913" s="12"/>
      <c r="FH913" s="12"/>
      <c r="FI913" s="12"/>
      <c r="FJ913" s="12"/>
      <c r="FK913" s="12"/>
      <c r="FL913" s="12"/>
      <c r="FM913" s="12"/>
      <c r="FN913" s="12"/>
      <c r="FO913" s="12"/>
      <c r="FP913" s="12"/>
      <c r="FQ913" s="12"/>
      <c r="FR913" s="12"/>
    </row>
    <row r="914" spans="19:174" x14ac:dyDescent="0.3">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12"/>
      <c r="CC914" s="12"/>
      <c r="CD914" s="12"/>
      <c r="CE914" s="12"/>
      <c r="CF914" s="12"/>
      <c r="CG914" s="12"/>
      <c r="CH914" s="12"/>
      <c r="CI914" s="12"/>
      <c r="CJ914" s="12"/>
      <c r="CK914" s="12"/>
      <c r="CL914" s="12"/>
      <c r="CM914" s="12"/>
      <c r="CN914" s="12"/>
      <c r="CO914" s="12"/>
      <c r="CP914" s="12"/>
      <c r="CQ914" s="12"/>
      <c r="CR914" s="12"/>
      <c r="CS914" s="12"/>
      <c r="CT914" s="12"/>
      <c r="CU914" s="12"/>
      <c r="CV914" s="12"/>
      <c r="CW914" s="12"/>
      <c r="CX914" s="12"/>
      <c r="CY914" s="12"/>
      <c r="CZ914" s="12"/>
      <c r="DA914" s="12"/>
      <c r="DB914" s="12"/>
      <c r="DC914" s="12"/>
      <c r="DD914" s="12"/>
      <c r="DE914" s="12"/>
      <c r="DF914" s="12"/>
      <c r="DG914" s="12"/>
      <c r="DH914" s="12"/>
      <c r="DI914" s="12"/>
      <c r="DJ914" s="12"/>
      <c r="DK914" s="12"/>
      <c r="DL914" s="12"/>
      <c r="DM914" s="12"/>
      <c r="DN914" s="12"/>
      <c r="DO914" s="12"/>
      <c r="DP914" s="12"/>
      <c r="DQ914" s="12"/>
      <c r="DR914" s="12"/>
      <c r="DS914" s="12"/>
      <c r="DT914" s="12"/>
      <c r="DU914" s="12"/>
      <c r="DV914" s="12"/>
      <c r="DW914" s="12"/>
      <c r="DX914" s="12"/>
      <c r="DY914" s="12"/>
      <c r="DZ914" s="12"/>
      <c r="EA914" s="12"/>
      <c r="EB914" s="12"/>
      <c r="EC914" s="12"/>
      <c r="ED914" s="12"/>
      <c r="EE914" s="12"/>
      <c r="EF914" s="12"/>
      <c r="EG914" s="12"/>
      <c r="EH914" s="12"/>
      <c r="EI914" s="12"/>
      <c r="EJ914" s="12"/>
      <c r="EK914" s="12"/>
      <c r="EL914" s="12"/>
      <c r="EM914" s="12"/>
      <c r="EN914" s="12"/>
      <c r="EO914" s="12"/>
      <c r="EP914" s="12"/>
      <c r="EQ914" s="12"/>
      <c r="ER914" s="12"/>
      <c r="ES914" s="12"/>
      <c r="ET914" s="12"/>
      <c r="EU914" s="12"/>
      <c r="EV914" s="12"/>
      <c r="EW914" s="12"/>
      <c r="EX914" s="12"/>
      <c r="EY914" s="12"/>
      <c r="EZ914" s="12"/>
      <c r="FA914" s="12"/>
      <c r="FB914" s="12"/>
      <c r="FC914" s="12"/>
      <c r="FD914" s="12"/>
      <c r="FE914" s="12"/>
      <c r="FF914" s="12"/>
      <c r="FG914" s="12"/>
      <c r="FH914" s="12"/>
      <c r="FI914" s="12"/>
      <c r="FJ914" s="12"/>
      <c r="FK914" s="12"/>
      <c r="FL914" s="12"/>
      <c r="FM914" s="12"/>
      <c r="FN914" s="12"/>
      <c r="FO914" s="12"/>
      <c r="FP914" s="12"/>
      <c r="FQ914" s="12"/>
      <c r="FR914" s="12"/>
    </row>
    <row r="915" spans="19:174" x14ac:dyDescent="0.3">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c r="CA915" s="12"/>
      <c r="CB915" s="12"/>
      <c r="CC915" s="12"/>
      <c r="CD915" s="12"/>
      <c r="CE915" s="12"/>
      <c r="CF915" s="12"/>
      <c r="CG915" s="12"/>
      <c r="CH915" s="12"/>
      <c r="CI915" s="12"/>
      <c r="CJ915" s="12"/>
      <c r="CK915" s="12"/>
      <c r="CL915" s="12"/>
      <c r="CM915" s="12"/>
      <c r="CN915" s="12"/>
      <c r="CO915" s="12"/>
      <c r="CP915" s="12"/>
      <c r="CQ915" s="12"/>
      <c r="CR915" s="12"/>
      <c r="CS915" s="12"/>
      <c r="CT915" s="12"/>
      <c r="CU915" s="12"/>
      <c r="CV915" s="12"/>
      <c r="CW915" s="12"/>
      <c r="CX915" s="12"/>
      <c r="CY915" s="12"/>
      <c r="CZ915" s="12"/>
      <c r="DA915" s="12"/>
      <c r="DB915" s="12"/>
      <c r="DC915" s="12"/>
      <c r="DD915" s="12"/>
      <c r="DE915" s="12"/>
      <c r="DF915" s="12"/>
      <c r="DG915" s="12"/>
      <c r="DH915" s="12"/>
      <c r="DI915" s="12"/>
      <c r="DJ915" s="12"/>
      <c r="DK915" s="12"/>
      <c r="DL915" s="12"/>
      <c r="DM915" s="12"/>
      <c r="DN915" s="12"/>
      <c r="DO915" s="12"/>
      <c r="DP915" s="12"/>
      <c r="DQ915" s="12"/>
      <c r="DR915" s="12"/>
      <c r="DS915" s="12"/>
      <c r="DT915" s="12"/>
      <c r="DU915" s="12"/>
      <c r="DV915" s="12"/>
      <c r="DW915" s="12"/>
      <c r="DX915" s="12"/>
      <c r="DY915" s="12"/>
      <c r="DZ915" s="12"/>
      <c r="EA915" s="12"/>
      <c r="EB915" s="12"/>
      <c r="EC915" s="12"/>
      <c r="ED915" s="12"/>
      <c r="EE915" s="12"/>
      <c r="EF915" s="12"/>
      <c r="EG915" s="12"/>
      <c r="EH915" s="12"/>
      <c r="EI915" s="12"/>
      <c r="EJ915" s="12"/>
      <c r="EK915" s="12"/>
      <c r="EL915" s="12"/>
      <c r="EM915" s="12"/>
      <c r="EN915" s="12"/>
      <c r="EO915" s="12"/>
      <c r="EP915" s="12"/>
      <c r="EQ915" s="12"/>
      <c r="ER915" s="12"/>
      <c r="ES915" s="12"/>
      <c r="ET915" s="12"/>
      <c r="EU915" s="12"/>
      <c r="EV915" s="12"/>
      <c r="EW915" s="12"/>
      <c r="EX915" s="12"/>
      <c r="EY915" s="12"/>
      <c r="EZ915" s="12"/>
      <c r="FA915" s="12"/>
      <c r="FB915" s="12"/>
      <c r="FC915" s="12"/>
      <c r="FD915" s="12"/>
      <c r="FE915" s="12"/>
      <c r="FF915" s="12"/>
      <c r="FG915" s="12"/>
      <c r="FH915" s="12"/>
      <c r="FI915" s="12"/>
      <c r="FJ915" s="12"/>
      <c r="FK915" s="12"/>
      <c r="FL915" s="12"/>
      <c r="FM915" s="12"/>
      <c r="FN915" s="12"/>
      <c r="FO915" s="12"/>
      <c r="FP915" s="12"/>
      <c r="FQ915" s="12"/>
      <c r="FR915" s="12"/>
    </row>
    <row r="916" spans="19:174" x14ac:dyDescent="0.3">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c r="CE916" s="12"/>
      <c r="CF916" s="12"/>
      <c r="CG916" s="12"/>
      <c r="CH916" s="12"/>
      <c r="CI916" s="12"/>
      <c r="CJ916" s="12"/>
      <c r="CK916" s="12"/>
      <c r="CL916" s="12"/>
      <c r="CM916" s="12"/>
      <c r="CN916" s="12"/>
      <c r="CO916" s="12"/>
      <c r="CP916" s="12"/>
      <c r="CQ916" s="12"/>
      <c r="CR916" s="12"/>
      <c r="CS916" s="12"/>
      <c r="CT916" s="12"/>
      <c r="CU916" s="12"/>
      <c r="CV916" s="12"/>
      <c r="CW916" s="12"/>
      <c r="CX916" s="12"/>
      <c r="CY916" s="12"/>
      <c r="CZ916" s="12"/>
      <c r="DA916" s="12"/>
      <c r="DB916" s="12"/>
      <c r="DC916" s="12"/>
      <c r="DD916" s="12"/>
      <c r="DE916" s="12"/>
      <c r="DF916" s="12"/>
      <c r="DG916" s="12"/>
      <c r="DH916" s="12"/>
      <c r="DI916" s="12"/>
      <c r="DJ916" s="12"/>
      <c r="DK916" s="12"/>
      <c r="DL916" s="12"/>
      <c r="DM916" s="12"/>
      <c r="DN916" s="12"/>
      <c r="DO916" s="12"/>
      <c r="DP916" s="12"/>
      <c r="DQ916" s="12"/>
      <c r="DR916" s="12"/>
      <c r="DS916" s="12"/>
      <c r="DT916" s="12"/>
      <c r="DU916" s="12"/>
      <c r="DV916" s="12"/>
      <c r="DW916" s="12"/>
      <c r="DX916" s="12"/>
      <c r="DY916" s="12"/>
      <c r="DZ916" s="12"/>
      <c r="EA916" s="12"/>
      <c r="EB916" s="12"/>
      <c r="EC916" s="12"/>
      <c r="ED916" s="12"/>
      <c r="EE916" s="12"/>
      <c r="EF916" s="12"/>
      <c r="EG916" s="12"/>
      <c r="EH916" s="12"/>
      <c r="EI916" s="12"/>
      <c r="EJ916" s="12"/>
      <c r="EK916" s="12"/>
      <c r="EL916" s="12"/>
      <c r="EM916" s="12"/>
      <c r="EN916" s="12"/>
      <c r="EO916" s="12"/>
      <c r="EP916" s="12"/>
      <c r="EQ916" s="12"/>
      <c r="ER916" s="12"/>
      <c r="ES916" s="12"/>
      <c r="ET916" s="12"/>
      <c r="EU916" s="12"/>
      <c r="EV916" s="12"/>
      <c r="EW916" s="12"/>
      <c r="EX916" s="12"/>
      <c r="EY916" s="12"/>
      <c r="EZ916" s="12"/>
      <c r="FA916" s="12"/>
      <c r="FB916" s="12"/>
      <c r="FC916" s="12"/>
      <c r="FD916" s="12"/>
      <c r="FE916" s="12"/>
      <c r="FF916" s="12"/>
      <c r="FG916" s="12"/>
      <c r="FH916" s="12"/>
      <c r="FI916" s="12"/>
      <c r="FJ916" s="12"/>
      <c r="FK916" s="12"/>
      <c r="FL916" s="12"/>
      <c r="FM916" s="12"/>
      <c r="FN916" s="12"/>
      <c r="FO916" s="12"/>
      <c r="FP916" s="12"/>
      <c r="FQ916" s="12"/>
      <c r="FR916" s="12"/>
    </row>
    <row r="917" spans="19:174" x14ac:dyDescent="0.3">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12"/>
      <c r="CC917" s="12"/>
      <c r="CD917" s="12"/>
      <c r="CE917" s="12"/>
      <c r="CF917" s="12"/>
      <c r="CG917" s="12"/>
      <c r="CH917" s="12"/>
      <c r="CI917" s="12"/>
      <c r="CJ917" s="12"/>
      <c r="CK917" s="12"/>
      <c r="CL917" s="12"/>
      <c r="CM917" s="12"/>
      <c r="CN917" s="12"/>
      <c r="CO917" s="12"/>
      <c r="CP917" s="12"/>
      <c r="CQ917" s="12"/>
      <c r="CR917" s="12"/>
      <c r="CS917" s="12"/>
      <c r="CT917" s="12"/>
      <c r="CU917" s="12"/>
      <c r="CV917" s="12"/>
      <c r="CW917" s="12"/>
      <c r="CX917" s="12"/>
      <c r="CY917" s="12"/>
      <c r="CZ917" s="12"/>
      <c r="DA917" s="12"/>
      <c r="DB917" s="12"/>
      <c r="DC917" s="12"/>
      <c r="DD917" s="12"/>
      <c r="DE917" s="12"/>
      <c r="DF917" s="12"/>
      <c r="DG917" s="12"/>
      <c r="DH917" s="12"/>
      <c r="DI917" s="12"/>
      <c r="DJ917" s="12"/>
      <c r="DK917" s="12"/>
      <c r="DL917" s="12"/>
      <c r="DM917" s="12"/>
      <c r="DN917" s="12"/>
      <c r="DO917" s="12"/>
      <c r="DP917" s="12"/>
      <c r="DQ917" s="12"/>
      <c r="DR917" s="12"/>
      <c r="DS917" s="12"/>
      <c r="DT917" s="12"/>
      <c r="DU917" s="12"/>
      <c r="DV917" s="12"/>
      <c r="DW917" s="12"/>
      <c r="DX917" s="12"/>
      <c r="DY917" s="12"/>
      <c r="DZ917" s="12"/>
      <c r="EA917" s="12"/>
      <c r="EB917" s="12"/>
      <c r="EC917" s="12"/>
      <c r="ED917" s="12"/>
      <c r="EE917" s="12"/>
      <c r="EF917" s="12"/>
      <c r="EG917" s="12"/>
      <c r="EH917" s="12"/>
      <c r="EI917" s="12"/>
      <c r="EJ917" s="12"/>
      <c r="EK917" s="12"/>
      <c r="EL917" s="12"/>
      <c r="EM917" s="12"/>
      <c r="EN917" s="12"/>
      <c r="EO917" s="12"/>
      <c r="EP917" s="12"/>
      <c r="EQ917" s="12"/>
      <c r="ER917" s="12"/>
      <c r="ES917" s="12"/>
      <c r="ET917" s="12"/>
      <c r="EU917" s="12"/>
      <c r="EV917" s="12"/>
      <c r="EW917" s="12"/>
      <c r="EX917" s="12"/>
      <c r="EY917" s="12"/>
      <c r="EZ917" s="12"/>
      <c r="FA917" s="12"/>
      <c r="FB917" s="12"/>
      <c r="FC917" s="12"/>
      <c r="FD917" s="12"/>
      <c r="FE917" s="12"/>
      <c r="FF917" s="12"/>
      <c r="FG917" s="12"/>
      <c r="FH917" s="12"/>
      <c r="FI917" s="12"/>
      <c r="FJ917" s="12"/>
      <c r="FK917" s="12"/>
      <c r="FL917" s="12"/>
      <c r="FM917" s="12"/>
      <c r="FN917" s="12"/>
      <c r="FO917" s="12"/>
      <c r="FP917" s="12"/>
      <c r="FQ917" s="12"/>
      <c r="FR917" s="12"/>
    </row>
    <row r="918" spans="19:174" x14ac:dyDescent="0.3">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12"/>
      <c r="CC918" s="12"/>
      <c r="CD918" s="12"/>
      <c r="CE918" s="12"/>
      <c r="CF918" s="12"/>
      <c r="CG918" s="12"/>
      <c r="CH918" s="12"/>
      <c r="CI918" s="12"/>
      <c r="CJ918" s="12"/>
      <c r="CK918" s="12"/>
      <c r="CL918" s="12"/>
      <c r="CM918" s="12"/>
      <c r="CN918" s="12"/>
      <c r="CO918" s="12"/>
      <c r="CP918" s="12"/>
      <c r="CQ918" s="12"/>
      <c r="CR918" s="12"/>
      <c r="CS918" s="12"/>
      <c r="CT918" s="12"/>
      <c r="CU918" s="12"/>
      <c r="CV918" s="12"/>
      <c r="CW918" s="12"/>
      <c r="CX918" s="12"/>
      <c r="CY918" s="12"/>
      <c r="CZ918" s="12"/>
      <c r="DA918" s="12"/>
      <c r="DB918" s="12"/>
      <c r="DC918" s="12"/>
      <c r="DD918" s="12"/>
      <c r="DE918" s="12"/>
      <c r="DF918" s="12"/>
      <c r="DG918" s="12"/>
      <c r="DH918" s="12"/>
      <c r="DI918" s="12"/>
      <c r="DJ918" s="12"/>
      <c r="DK918" s="12"/>
      <c r="DL918" s="12"/>
      <c r="DM918" s="12"/>
      <c r="DN918" s="12"/>
      <c r="DO918" s="12"/>
      <c r="DP918" s="12"/>
      <c r="DQ918" s="12"/>
      <c r="DR918" s="12"/>
      <c r="DS918" s="12"/>
      <c r="DT918" s="12"/>
      <c r="DU918" s="12"/>
      <c r="DV918" s="12"/>
      <c r="DW918" s="12"/>
      <c r="DX918" s="12"/>
      <c r="DY918" s="12"/>
      <c r="DZ918" s="12"/>
      <c r="EA918" s="12"/>
      <c r="EB918" s="12"/>
      <c r="EC918" s="12"/>
      <c r="ED918" s="12"/>
      <c r="EE918" s="12"/>
      <c r="EF918" s="12"/>
      <c r="EG918" s="12"/>
      <c r="EH918" s="12"/>
      <c r="EI918" s="12"/>
      <c r="EJ918" s="12"/>
      <c r="EK918" s="12"/>
      <c r="EL918" s="12"/>
      <c r="EM918" s="12"/>
      <c r="EN918" s="12"/>
      <c r="EO918" s="12"/>
      <c r="EP918" s="12"/>
      <c r="EQ918" s="12"/>
      <c r="ER918" s="12"/>
      <c r="ES918" s="12"/>
      <c r="ET918" s="12"/>
      <c r="EU918" s="12"/>
      <c r="EV918" s="12"/>
      <c r="EW918" s="12"/>
      <c r="EX918" s="12"/>
      <c r="EY918" s="12"/>
      <c r="EZ918" s="12"/>
      <c r="FA918" s="12"/>
      <c r="FB918" s="12"/>
      <c r="FC918" s="12"/>
      <c r="FD918" s="12"/>
      <c r="FE918" s="12"/>
      <c r="FF918" s="12"/>
      <c r="FG918" s="12"/>
      <c r="FH918" s="12"/>
      <c r="FI918" s="12"/>
      <c r="FJ918" s="12"/>
      <c r="FK918" s="12"/>
      <c r="FL918" s="12"/>
      <c r="FM918" s="12"/>
      <c r="FN918" s="12"/>
      <c r="FO918" s="12"/>
      <c r="FP918" s="12"/>
      <c r="FQ918" s="12"/>
      <c r="FR918" s="12"/>
    </row>
    <row r="919" spans="19:174" x14ac:dyDescent="0.3">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c r="CA919" s="12"/>
      <c r="CB919" s="12"/>
      <c r="CC919" s="12"/>
      <c r="CD919" s="12"/>
      <c r="CE919" s="12"/>
      <c r="CF919" s="12"/>
      <c r="CG919" s="12"/>
      <c r="CH919" s="12"/>
      <c r="CI919" s="12"/>
      <c r="CJ919" s="12"/>
      <c r="CK919" s="12"/>
      <c r="CL919" s="12"/>
      <c r="CM919" s="12"/>
      <c r="CN919" s="12"/>
      <c r="CO919" s="12"/>
      <c r="CP919" s="12"/>
      <c r="CQ919" s="12"/>
      <c r="CR919" s="12"/>
      <c r="CS919" s="12"/>
      <c r="CT919" s="12"/>
      <c r="CU919" s="12"/>
      <c r="CV919" s="12"/>
      <c r="CW919" s="12"/>
      <c r="CX919" s="12"/>
      <c r="CY919" s="12"/>
      <c r="CZ919" s="12"/>
      <c r="DA919" s="12"/>
      <c r="DB919" s="12"/>
      <c r="DC919" s="12"/>
      <c r="DD919" s="12"/>
      <c r="DE919" s="12"/>
      <c r="DF919" s="12"/>
      <c r="DG919" s="12"/>
      <c r="DH919" s="12"/>
      <c r="DI919" s="12"/>
      <c r="DJ919" s="12"/>
      <c r="DK919" s="12"/>
      <c r="DL919" s="12"/>
      <c r="DM919" s="12"/>
      <c r="DN919" s="12"/>
      <c r="DO919" s="12"/>
      <c r="DP919" s="12"/>
      <c r="DQ919" s="12"/>
      <c r="DR919" s="12"/>
      <c r="DS919" s="12"/>
      <c r="DT919" s="12"/>
      <c r="DU919" s="12"/>
      <c r="DV919" s="12"/>
      <c r="DW919" s="12"/>
      <c r="DX919" s="12"/>
      <c r="DY919" s="12"/>
      <c r="DZ919" s="12"/>
      <c r="EA919" s="12"/>
      <c r="EB919" s="12"/>
      <c r="EC919" s="12"/>
      <c r="ED919" s="12"/>
      <c r="EE919" s="12"/>
      <c r="EF919" s="12"/>
      <c r="EG919" s="12"/>
      <c r="EH919" s="12"/>
      <c r="EI919" s="12"/>
      <c r="EJ919" s="12"/>
      <c r="EK919" s="12"/>
      <c r="EL919" s="12"/>
      <c r="EM919" s="12"/>
      <c r="EN919" s="12"/>
      <c r="EO919" s="12"/>
      <c r="EP919" s="12"/>
      <c r="EQ919" s="12"/>
      <c r="ER919" s="12"/>
      <c r="ES919" s="12"/>
      <c r="ET919" s="12"/>
      <c r="EU919" s="12"/>
      <c r="EV919" s="12"/>
      <c r="EW919" s="12"/>
      <c r="EX919" s="12"/>
      <c r="EY919" s="12"/>
      <c r="EZ919" s="12"/>
      <c r="FA919" s="12"/>
      <c r="FB919" s="12"/>
      <c r="FC919" s="12"/>
      <c r="FD919" s="12"/>
      <c r="FE919" s="12"/>
      <c r="FF919" s="12"/>
      <c r="FG919" s="12"/>
      <c r="FH919" s="12"/>
      <c r="FI919" s="12"/>
      <c r="FJ919" s="12"/>
      <c r="FK919" s="12"/>
      <c r="FL919" s="12"/>
      <c r="FM919" s="12"/>
      <c r="FN919" s="12"/>
      <c r="FO919" s="12"/>
      <c r="FP919" s="12"/>
      <c r="FQ919" s="12"/>
      <c r="FR919" s="12"/>
    </row>
    <row r="920" spans="19:174" x14ac:dyDescent="0.3">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c r="CA920" s="12"/>
      <c r="CB920" s="12"/>
      <c r="CC920" s="12"/>
      <c r="CD920" s="12"/>
      <c r="CE920" s="12"/>
      <c r="CF920" s="12"/>
      <c r="CG920" s="12"/>
      <c r="CH920" s="12"/>
      <c r="CI920" s="12"/>
      <c r="CJ920" s="12"/>
      <c r="CK920" s="12"/>
      <c r="CL920" s="12"/>
      <c r="CM920" s="12"/>
      <c r="CN920" s="12"/>
      <c r="CO920" s="12"/>
      <c r="CP920" s="12"/>
      <c r="CQ920" s="12"/>
      <c r="CR920" s="12"/>
      <c r="CS920" s="12"/>
      <c r="CT920" s="12"/>
      <c r="CU920" s="12"/>
      <c r="CV920" s="12"/>
      <c r="CW920" s="12"/>
      <c r="CX920" s="12"/>
      <c r="CY920" s="12"/>
      <c r="CZ920" s="12"/>
      <c r="DA920" s="12"/>
      <c r="DB920" s="12"/>
      <c r="DC920" s="12"/>
      <c r="DD920" s="12"/>
      <c r="DE920" s="12"/>
      <c r="DF920" s="12"/>
      <c r="DG920" s="12"/>
      <c r="DH920" s="12"/>
      <c r="DI920" s="12"/>
      <c r="DJ920" s="12"/>
      <c r="DK920" s="12"/>
      <c r="DL920" s="12"/>
      <c r="DM920" s="12"/>
      <c r="DN920" s="12"/>
      <c r="DO920" s="12"/>
      <c r="DP920" s="12"/>
      <c r="DQ920" s="12"/>
      <c r="DR920" s="12"/>
      <c r="DS920" s="12"/>
      <c r="DT920" s="12"/>
      <c r="DU920" s="12"/>
      <c r="DV920" s="12"/>
      <c r="DW920" s="12"/>
      <c r="DX920" s="12"/>
      <c r="DY920" s="12"/>
      <c r="DZ920" s="12"/>
      <c r="EA920" s="12"/>
      <c r="EB920" s="12"/>
      <c r="EC920" s="12"/>
      <c r="ED920" s="12"/>
      <c r="EE920" s="12"/>
      <c r="EF920" s="12"/>
      <c r="EG920" s="12"/>
      <c r="EH920" s="12"/>
      <c r="EI920" s="12"/>
      <c r="EJ920" s="12"/>
      <c r="EK920" s="12"/>
      <c r="EL920" s="12"/>
      <c r="EM920" s="12"/>
      <c r="EN920" s="12"/>
      <c r="EO920" s="12"/>
      <c r="EP920" s="12"/>
      <c r="EQ920" s="12"/>
      <c r="ER920" s="12"/>
      <c r="ES920" s="12"/>
      <c r="ET920" s="12"/>
      <c r="EU920" s="12"/>
      <c r="EV920" s="12"/>
      <c r="EW920" s="12"/>
      <c r="EX920" s="12"/>
      <c r="EY920" s="12"/>
      <c r="EZ920" s="12"/>
      <c r="FA920" s="12"/>
      <c r="FB920" s="12"/>
      <c r="FC920" s="12"/>
      <c r="FD920" s="12"/>
      <c r="FE920" s="12"/>
      <c r="FF920" s="12"/>
      <c r="FG920" s="12"/>
      <c r="FH920" s="12"/>
      <c r="FI920" s="12"/>
      <c r="FJ920" s="12"/>
      <c r="FK920" s="12"/>
      <c r="FL920" s="12"/>
      <c r="FM920" s="12"/>
      <c r="FN920" s="12"/>
      <c r="FO920" s="12"/>
      <c r="FP920" s="12"/>
      <c r="FQ920" s="12"/>
      <c r="FR920" s="12"/>
    </row>
    <row r="921" spans="19:174" x14ac:dyDescent="0.3">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12"/>
      <c r="CC921" s="12"/>
      <c r="CD921" s="12"/>
      <c r="CE921" s="12"/>
      <c r="CF921" s="12"/>
      <c r="CG921" s="12"/>
      <c r="CH921" s="12"/>
      <c r="CI921" s="12"/>
      <c r="CJ921" s="12"/>
      <c r="CK921" s="12"/>
      <c r="CL921" s="12"/>
      <c r="CM921" s="12"/>
      <c r="CN921" s="12"/>
      <c r="CO921" s="12"/>
      <c r="CP921" s="12"/>
      <c r="CQ921" s="12"/>
      <c r="CR921" s="12"/>
      <c r="CS921" s="12"/>
      <c r="CT921" s="12"/>
      <c r="CU921" s="12"/>
      <c r="CV921" s="12"/>
      <c r="CW921" s="12"/>
      <c r="CX921" s="12"/>
      <c r="CY921" s="12"/>
      <c r="CZ921" s="12"/>
      <c r="DA921" s="12"/>
      <c r="DB921" s="12"/>
      <c r="DC921" s="12"/>
      <c r="DD921" s="12"/>
      <c r="DE921" s="12"/>
      <c r="DF921" s="12"/>
      <c r="DG921" s="12"/>
      <c r="DH921" s="12"/>
      <c r="DI921" s="12"/>
      <c r="DJ921" s="12"/>
      <c r="DK921" s="12"/>
      <c r="DL921" s="12"/>
      <c r="DM921" s="12"/>
      <c r="DN921" s="12"/>
      <c r="DO921" s="12"/>
      <c r="DP921" s="12"/>
      <c r="DQ921" s="12"/>
      <c r="DR921" s="12"/>
      <c r="DS921" s="12"/>
      <c r="DT921" s="12"/>
      <c r="DU921" s="12"/>
      <c r="DV921" s="12"/>
      <c r="DW921" s="12"/>
      <c r="DX921" s="12"/>
      <c r="DY921" s="12"/>
      <c r="DZ921" s="12"/>
      <c r="EA921" s="12"/>
      <c r="EB921" s="12"/>
      <c r="EC921" s="12"/>
      <c r="ED921" s="12"/>
      <c r="EE921" s="12"/>
      <c r="EF921" s="12"/>
      <c r="EG921" s="12"/>
      <c r="EH921" s="12"/>
      <c r="EI921" s="12"/>
      <c r="EJ921" s="12"/>
      <c r="EK921" s="12"/>
      <c r="EL921" s="12"/>
      <c r="EM921" s="12"/>
      <c r="EN921" s="12"/>
      <c r="EO921" s="12"/>
      <c r="EP921" s="12"/>
      <c r="EQ921" s="12"/>
      <c r="ER921" s="12"/>
      <c r="ES921" s="12"/>
      <c r="ET921" s="12"/>
      <c r="EU921" s="12"/>
      <c r="EV921" s="12"/>
      <c r="EW921" s="12"/>
      <c r="EX921" s="12"/>
      <c r="EY921" s="12"/>
      <c r="EZ921" s="12"/>
      <c r="FA921" s="12"/>
      <c r="FB921" s="12"/>
      <c r="FC921" s="12"/>
      <c r="FD921" s="12"/>
      <c r="FE921" s="12"/>
      <c r="FF921" s="12"/>
      <c r="FG921" s="12"/>
      <c r="FH921" s="12"/>
      <c r="FI921" s="12"/>
      <c r="FJ921" s="12"/>
      <c r="FK921" s="12"/>
      <c r="FL921" s="12"/>
      <c r="FM921" s="12"/>
      <c r="FN921" s="12"/>
      <c r="FO921" s="12"/>
      <c r="FP921" s="12"/>
      <c r="FQ921" s="12"/>
      <c r="FR921" s="12"/>
    </row>
    <row r="922" spans="19:174" x14ac:dyDescent="0.3">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12"/>
      <c r="CC922" s="12"/>
      <c r="CD922" s="12"/>
      <c r="CE922" s="12"/>
      <c r="CF922" s="12"/>
      <c r="CG922" s="12"/>
      <c r="CH922" s="12"/>
      <c r="CI922" s="12"/>
      <c r="CJ922" s="12"/>
      <c r="CK922" s="12"/>
      <c r="CL922" s="12"/>
      <c r="CM922" s="12"/>
      <c r="CN922" s="12"/>
      <c r="CO922" s="12"/>
      <c r="CP922" s="12"/>
      <c r="CQ922" s="12"/>
      <c r="CR922" s="12"/>
      <c r="CS922" s="12"/>
      <c r="CT922" s="12"/>
      <c r="CU922" s="12"/>
      <c r="CV922" s="12"/>
      <c r="CW922" s="12"/>
      <c r="CX922" s="12"/>
      <c r="CY922" s="12"/>
      <c r="CZ922" s="12"/>
      <c r="DA922" s="12"/>
      <c r="DB922" s="12"/>
      <c r="DC922" s="12"/>
      <c r="DD922" s="12"/>
      <c r="DE922" s="12"/>
      <c r="DF922" s="12"/>
      <c r="DG922" s="12"/>
      <c r="DH922" s="12"/>
      <c r="DI922" s="12"/>
      <c r="DJ922" s="12"/>
      <c r="DK922" s="12"/>
      <c r="DL922" s="12"/>
      <c r="DM922" s="12"/>
      <c r="DN922" s="12"/>
      <c r="DO922" s="12"/>
      <c r="DP922" s="12"/>
      <c r="DQ922" s="12"/>
      <c r="DR922" s="12"/>
      <c r="DS922" s="12"/>
      <c r="DT922" s="12"/>
      <c r="DU922" s="12"/>
      <c r="DV922" s="12"/>
      <c r="DW922" s="12"/>
      <c r="DX922" s="12"/>
      <c r="DY922" s="12"/>
      <c r="DZ922" s="12"/>
      <c r="EA922" s="12"/>
      <c r="EB922" s="12"/>
      <c r="EC922" s="12"/>
      <c r="ED922" s="12"/>
      <c r="EE922" s="12"/>
      <c r="EF922" s="12"/>
      <c r="EG922" s="12"/>
      <c r="EH922" s="12"/>
      <c r="EI922" s="12"/>
      <c r="EJ922" s="12"/>
      <c r="EK922" s="12"/>
      <c r="EL922" s="12"/>
      <c r="EM922" s="12"/>
      <c r="EN922" s="12"/>
      <c r="EO922" s="12"/>
      <c r="EP922" s="12"/>
      <c r="EQ922" s="12"/>
      <c r="ER922" s="12"/>
      <c r="ES922" s="12"/>
      <c r="ET922" s="12"/>
      <c r="EU922" s="12"/>
      <c r="EV922" s="12"/>
      <c r="EW922" s="12"/>
      <c r="EX922" s="12"/>
      <c r="EY922" s="12"/>
      <c r="EZ922" s="12"/>
      <c r="FA922" s="12"/>
      <c r="FB922" s="12"/>
      <c r="FC922" s="12"/>
      <c r="FD922" s="12"/>
      <c r="FE922" s="12"/>
      <c r="FF922" s="12"/>
      <c r="FG922" s="12"/>
      <c r="FH922" s="12"/>
      <c r="FI922" s="12"/>
      <c r="FJ922" s="12"/>
      <c r="FK922" s="12"/>
      <c r="FL922" s="12"/>
      <c r="FM922" s="12"/>
      <c r="FN922" s="12"/>
      <c r="FO922" s="12"/>
      <c r="FP922" s="12"/>
      <c r="FQ922" s="12"/>
      <c r="FR922" s="12"/>
    </row>
    <row r="923" spans="19:174" x14ac:dyDescent="0.3">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12"/>
      <c r="CC923" s="12"/>
      <c r="CD923" s="12"/>
      <c r="CE923" s="12"/>
      <c r="CF923" s="12"/>
      <c r="CG923" s="12"/>
      <c r="CH923" s="12"/>
      <c r="CI923" s="12"/>
      <c r="CJ923" s="12"/>
      <c r="CK923" s="12"/>
      <c r="CL923" s="12"/>
      <c r="CM923" s="12"/>
      <c r="CN923" s="12"/>
      <c r="CO923" s="12"/>
      <c r="CP923" s="12"/>
      <c r="CQ923" s="12"/>
      <c r="CR923" s="12"/>
      <c r="CS923" s="12"/>
      <c r="CT923" s="12"/>
      <c r="CU923" s="12"/>
      <c r="CV923" s="12"/>
      <c r="CW923" s="12"/>
      <c r="CX923" s="12"/>
      <c r="CY923" s="12"/>
      <c r="CZ923" s="12"/>
      <c r="DA923" s="12"/>
      <c r="DB923" s="12"/>
      <c r="DC923" s="12"/>
      <c r="DD923" s="12"/>
      <c r="DE923" s="12"/>
      <c r="DF923" s="12"/>
      <c r="DG923" s="12"/>
      <c r="DH923" s="12"/>
      <c r="DI923" s="12"/>
      <c r="DJ923" s="12"/>
      <c r="DK923" s="12"/>
      <c r="DL923" s="12"/>
      <c r="DM923" s="12"/>
      <c r="DN923" s="12"/>
      <c r="DO923" s="12"/>
      <c r="DP923" s="12"/>
      <c r="DQ923" s="12"/>
      <c r="DR923" s="12"/>
      <c r="DS923" s="12"/>
      <c r="DT923" s="12"/>
      <c r="DU923" s="12"/>
      <c r="DV923" s="12"/>
      <c r="DW923" s="12"/>
      <c r="DX923" s="12"/>
      <c r="DY923" s="12"/>
      <c r="DZ923" s="12"/>
      <c r="EA923" s="12"/>
      <c r="EB923" s="12"/>
      <c r="EC923" s="12"/>
      <c r="ED923" s="12"/>
      <c r="EE923" s="12"/>
      <c r="EF923" s="12"/>
      <c r="EG923" s="12"/>
      <c r="EH923" s="12"/>
      <c r="EI923" s="12"/>
      <c r="EJ923" s="12"/>
      <c r="EK923" s="12"/>
      <c r="EL923" s="12"/>
      <c r="EM923" s="12"/>
      <c r="EN923" s="12"/>
      <c r="EO923" s="12"/>
      <c r="EP923" s="12"/>
      <c r="EQ923" s="12"/>
      <c r="ER923" s="12"/>
      <c r="ES923" s="12"/>
      <c r="ET923" s="12"/>
      <c r="EU923" s="12"/>
      <c r="EV923" s="12"/>
      <c r="EW923" s="12"/>
      <c r="EX923" s="12"/>
      <c r="EY923" s="12"/>
      <c r="EZ923" s="12"/>
      <c r="FA923" s="12"/>
      <c r="FB923" s="12"/>
      <c r="FC923" s="12"/>
      <c r="FD923" s="12"/>
      <c r="FE923" s="12"/>
      <c r="FF923" s="12"/>
      <c r="FG923" s="12"/>
      <c r="FH923" s="12"/>
      <c r="FI923" s="12"/>
      <c r="FJ923" s="12"/>
      <c r="FK923" s="12"/>
      <c r="FL923" s="12"/>
      <c r="FM923" s="12"/>
      <c r="FN923" s="12"/>
      <c r="FO923" s="12"/>
      <c r="FP923" s="12"/>
      <c r="FQ923" s="12"/>
      <c r="FR923" s="12"/>
    </row>
    <row r="924" spans="19:174" x14ac:dyDescent="0.3">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c r="CA924" s="12"/>
      <c r="CB924" s="12"/>
      <c r="CC924" s="12"/>
      <c r="CD924" s="12"/>
      <c r="CE924" s="12"/>
      <c r="CF924" s="12"/>
      <c r="CG924" s="12"/>
      <c r="CH924" s="12"/>
      <c r="CI924" s="12"/>
      <c r="CJ924" s="12"/>
      <c r="CK924" s="12"/>
      <c r="CL924" s="12"/>
      <c r="CM924" s="12"/>
      <c r="CN924" s="12"/>
      <c r="CO924" s="12"/>
      <c r="CP924" s="12"/>
      <c r="CQ924" s="12"/>
      <c r="CR924" s="12"/>
      <c r="CS924" s="12"/>
      <c r="CT924" s="12"/>
      <c r="CU924" s="12"/>
      <c r="CV924" s="12"/>
      <c r="CW924" s="12"/>
      <c r="CX924" s="12"/>
      <c r="CY924" s="12"/>
      <c r="CZ924" s="12"/>
      <c r="DA924" s="12"/>
      <c r="DB924" s="12"/>
      <c r="DC924" s="12"/>
      <c r="DD924" s="12"/>
      <c r="DE924" s="12"/>
      <c r="DF924" s="12"/>
      <c r="DG924" s="12"/>
      <c r="DH924" s="12"/>
      <c r="DI924" s="12"/>
      <c r="DJ924" s="12"/>
      <c r="DK924" s="12"/>
      <c r="DL924" s="12"/>
      <c r="DM924" s="12"/>
      <c r="DN924" s="12"/>
      <c r="DO924" s="12"/>
      <c r="DP924" s="12"/>
      <c r="DQ924" s="12"/>
      <c r="DR924" s="12"/>
      <c r="DS924" s="12"/>
      <c r="DT924" s="12"/>
      <c r="DU924" s="12"/>
      <c r="DV924" s="12"/>
      <c r="DW924" s="12"/>
      <c r="DX924" s="12"/>
      <c r="DY924" s="12"/>
      <c r="DZ924" s="12"/>
      <c r="EA924" s="12"/>
      <c r="EB924" s="12"/>
      <c r="EC924" s="12"/>
      <c r="ED924" s="12"/>
      <c r="EE924" s="12"/>
      <c r="EF924" s="12"/>
      <c r="EG924" s="12"/>
      <c r="EH924" s="12"/>
      <c r="EI924" s="12"/>
      <c r="EJ924" s="12"/>
      <c r="EK924" s="12"/>
      <c r="EL924" s="12"/>
      <c r="EM924" s="12"/>
      <c r="EN924" s="12"/>
      <c r="EO924" s="12"/>
      <c r="EP924" s="12"/>
      <c r="EQ924" s="12"/>
      <c r="ER924" s="12"/>
      <c r="ES924" s="12"/>
      <c r="ET924" s="12"/>
      <c r="EU924" s="12"/>
      <c r="EV924" s="12"/>
      <c r="EW924" s="12"/>
      <c r="EX924" s="12"/>
      <c r="EY924" s="12"/>
      <c r="EZ924" s="12"/>
      <c r="FA924" s="12"/>
      <c r="FB924" s="12"/>
      <c r="FC924" s="12"/>
      <c r="FD924" s="12"/>
      <c r="FE924" s="12"/>
      <c r="FF924" s="12"/>
      <c r="FG924" s="12"/>
      <c r="FH924" s="12"/>
      <c r="FI924" s="12"/>
      <c r="FJ924" s="12"/>
      <c r="FK924" s="12"/>
      <c r="FL924" s="12"/>
      <c r="FM924" s="12"/>
      <c r="FN924" s="12"/>
      <c r="FO924" s="12"/>
      <c r="FP924" s="12"/>
      <c r="FQ924" s="12"/>
      <c r="FR924" s="12"/>
    </row>
    <row r="925" spans="19:174" x14ac:dyDescent="0.3">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c r="CA925" s="12"/>
      <c r="CB925" s="12"/>
      <c r="CC925" s="12"/>
      <c r="CD925" s="12"/>
      <c r="CE925" s="12"/>
      <c r="CF925" s="12"/>
      <c r="CG925" s="12"/>
      <c r="CH925" s="12"/>
      <c r="CI925" s="12"/>
      <c r="CJ925" s="12"/>
      <c r="CK925" s="12"/>
      <c r="CL925" s="12"/>
      <c r="CM925" s="12"/>
      <c r="CN925" s="12"/>
      <c r="CO925" s="12"/>
      <c r="CP925" s="12"/>
      <c r="CQ925" s="12"/>
      <c r="CR925" s="12"/>
      <c r="CS925" s="12"/>
      <c r="CT925" s="12"/>
      <c r="CU925" s="12"/>
      <c r="CV925" s="12"/>
      <c r="CW925" s="12"/>
      <c r="CX925" s="12"/>
      <c r="CY925" s="12"/>
      <c r="CZ925" s="12"/>
      <c r="DA925" s="12"/>
      <c r="DB925" s="12"/>
      <c r="DC925" s="12"/>
      <c r="DD925" s="12"/>
      <c r="DE925" s="12"/>
      <c r="DF925" s="12"/>
      <c r="DG925" s="12"/>
      <c r="DH925" s="12"/>
      <c r="DI925" s="12"/>
      <c r="DJ925" s="12"/>
      <c r="DK925" s="12"/>
      <c r="DL925" s="12"/>
      <c r="DM925" s="12"/>
      <c r="DN925" s="12"/>
      <c r="DO925" s="12"/>
      <c r="DP925" s="12"/>
      <c r="DQ925" s="12"/>
      <c r="DR925" s="12"/>
      <c r="DS925" s="12"/>
      <c r="DT925" s="12"/>
      <c r="DU925" s="12"/>
      <c r="DV925" s="12"/>
      <c r="DW925" s="12"/>
      <c r="DX925" s="12"/>
      <c r="DY925" s="12"/>
      <c r="DZ925" s="12"/>
      <c r="EA925" s="12"/>
      <c r="EB925" s="12"/>
      <c r="EC925" s="12"/>
      <c r="ED925" s="12"/>
      <c r="EE925" s="12"/>
      <c r="EF925" s="12"/>
      <c r="EG925" s="12"/>
      <c r="EH925" s="12"/>
      <c r="EI925" s="12"/>
      <c r="EJ925" s="12"/>
      <c r="EK925" s="12"/>
      <c r="EL925" s="12"/>
      <c r="EM925" s="12"/>
      <c r="EN925" s="12"/>
      <c r="EO925" s="12"/>
      <c r="EP925" s="12"/>
      <c r="EQ925" s="12"/>
      <c r="ER925" s="12"/>
      <c r="ES925" s="12"/>
      <c r="ET925" s="12"/>
      <c r="EU925" s="12"/>
      <c r="EV925" s="12"/>
      <c r="EW925" s="12"/>
      <c r="EX925" s="12"/>
      <c r="EY925" s="12"/>
      <c r="EZ925" s="12"/>
      <c r="FA925" s="12"/>
      <c r="FB925" s="12"/>
      <c r="FC925" s="12"/>
      <c r="FD925" s="12"/>
      <c r="FE925" s="12"/>
      <c r="FF925" s="12"/>
      <c r="FG925" s="12"/>
      <c r="FH925" s="12"/>
      <c r="FI925" s="12"/>
      <c r="FJ925" s="12"/>
      <c r="FK925" s="12"/>
      <c r="FL925" s="12"/>
      <c r="FM925" s="12"/>
      <c r="FN925" s="12"/>
      <c r="FO925" s="12"/>
      <c r="FP925" s="12"/>
      <c r="FQ925" s="12"/>
      <c r="FR925" s="12"/>
    </row>
    <row r="926" spans="19:174" x14ac:dyDescent="0.3">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c r="CE926" s="12"/>
      <c r="CF926" s="12"/>
      <c r="CG926" s="12"/>
      <c r="CH926" s="12"/>
      <c r="CI926" s="12"/>
      <c r="CJ926" s="12"/>
      <c r="CK926" s="12"/>
      <c r="CL926" s="12"/>
      <c r="CM926" s="12"/>
      <c r="CN926" s="12"/>
      <c r="CO926" s="12"/>
      <c r="CP926" s="12"/>
      <c r="CQ926" s="12"/>
      <c r="CR926" s="12"/>
      <c r="CS926" s="12"/>
      <c r="CT926" s="12"/>
      <c r="CU926" s="12"/>
      <c r="CV926" s="12"/>
      <c r="CW926" s="12"/>
      <c r="CX926" s="12"/>
      <c r="CY926" s="12"/>
      <c r="CZ926" s="12"/>
      <c r="DA926" s="12"/>
      <c r="DB926" s="12"/>
      <c r="DC926" s="12"/>
      <c r="DD926" s="12"/>
      <c r="DE926" s="12"/>
      <c r="DF926" s="12"/>
      <c r="DG926" s="12"/>
      <c r="DH926" s="12"/>
      <c r="DI926" s="12"/>
      <c r="DJ926" s="12"/>
      <c r="DK926" s="12"/>
      <c r="DL926" s="12"/>
      <c r="DM926" s="12"/>
      <c r="DN926" s="12"/>
      <c r="DO926" s="12"/>
      <c r="DP926" s="12"/>
      <c r="DQ926" s="12"/>
      <c r="DR926" s="12"/>
      <c r="DS926" s="12"/>
      <c r="DT926" s="12"/>
      <c r="DU926" s="12"/>
      <c r="DV926" s="12"/>
      <c r="DW926" s="12"/>
      <c r="DX926" s="12"/>
      <c r="DY926" s="12"/>
      <c r="DZ926" s="12"/>
      <c r="EA926" s="12"/>
      <c r="EB926" s="12"/>
      <c r="EC926" s="12"/>
      <c r="ED926" s="12"/>
      <c r="EE926" s="12"/>
      <c r="EF926" s="12"/>
      <c r="EG926" s="12"/>
      <c r="EH926" s="12"/>
      <c r="EI926" s="12"/>
      <c r="EJ926" s="12"/>
      <c r="EK926" s="12"/>
      <c r="EL926" s="12"/>
      <c r="EM926" s="12"/>
      <c r="EN926" s="12"/>
      <c r="EO926" s="12"/>
      <c r="EP926" s="12"/>
      <c r="EQ926" s="12"/>
      <c r="ER926" s="12"/>
      <c r="ES926" s="12"/>
      <c r="ET926" s="12"/>
      <c r="EU926" s="12"/>
      <c r="EV926" s="12"/>
      <c r="EW926" s="12"/>
      <c r="EX926" s="12"/>
      <c r="EY926" s="12"/>
      <c r="EZ926" s="12"/>
      <c r="FA926" s="12"/>
      <c r="FB926" s="12"/>
      <c r="FC926" s="12"/>
      <c r="FD926" s="12"/>
      <c r="FE926" s="12"/>
      <c r="FF926" s="12"/>
      <c r="FG926" s="12"/>
      <c r="FH926" s="12"/>
      <c r="FI926" s="12"/>
      <c r="FJ926" s="12"/>
      <c r="FK926" s="12"/>
      <c r="FL926" s="12"/>
      <c r="FM926" s="12"/>
      <c r="FN926" s="12"/>
      <c r="FO926" s="12"/>
      <c r="FP926" s="12"/>
      <c r="FQ926" s="12"/>
      <c r="FR926" s="12"/>
    </row>
    <row r="927" spans="19:174" x14ac:dyDescent="0.3">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c r="CA927" s="12"/>
      <c r="CB927" s="12"/>
      <c r="CC927" s="12"/>
      <c r="CD927" s="12"/>
      <c r="CE927" s="12"/>
      <c r="CF927" s="12"/>
      <c r="CG927" s="12"/>
      <c r="CH927" s="12"/>
      <c r="CI927" s="12"/>
      <c r="CJ927" s="12"/>
      <c r="CK927" s="12"/>
      <c r="CL927" s="12"/>
      <c r="CM927" s="12"/>
      <c r="CN927" s="12"/>
      <c r="CO927" s="12"/>
      <c r="CP927" s="12"/>
      <c r="CQ927" s="12"/>
      <c r="CR927" s="12"/>
      <c r="CS927" s="12"/>
      <c r="CT927" s="12"/>
      <c r="CU927" s="12"/>
      <c r="CV927" s="12"/>
      <c r="CW927" s="12"/>
      <c r="CX927" s="12"/>
      <c r="CY927" s="12"/>
      <c r="CZ927" s="12"/>
      <c r="DA927" s="12"/>
      <c r="DB927" s="12"/>
      <c r="DC927" s="12"/>
      <c r="DD927" s="12"/>
      <c r="DE927" s="12"/>
      <c r="DF927" s="12"/>
      <c r="DG927" s="12"/>
      <c r="DH927" s="12"/>
      <c r="DI927" s="12"/>
      <c r="DJ927" s="12"/>
      <c r="DK927" s="12"/>
      <c r="DL927" s="12"/>
      <c r="DM927" s="12"/>
      <c r="DN927" s="12"/>
      <c r="DO927" s="12"/>
      <c r="DP927" s="12"/>
      <c r="DQ927" s="12"/>
      <c r="DR927" s="12"/>
      <c r="DS927" s="12"/>
      <c r="DT927" s="12"/>
      <c r="DU927" s="12"/>
      <c r="DV927" s="12"/>
      <c r="DW927" s="12"/>
      <c r="DX927" s="12"/>
      <c r="DY927" s="12"/>
      <c r="DZ927" s="12"/>
      <c r="EA927" s="12"/>
      <c r="EB927" s="12"/>
      <c r="EC927" s="12"/>
      <c r="ED927" s="12"/>
      <c r="EE927" s="12"/>
      <c r="EF927" s="12"/>
      <c r="EG927" s="12"/>
      <c r="EH927" s="12"/>
      <c r="EI927" s="12"/>
      <c r="EJ927" s="12"/>
      <c r="EK927" s="12"/>
      <c r="EL927" s="12"/>
      <c r="EM927" s="12"/>
      <c r="EN927" s="12"/>
      <c r="EO927" s="12"/>
      <c r="EP927" s="12"/>
      <c r="EQ927" s="12"/>
      <c r="ER927" s="12"/>
      <c r="ES927" s="12"/>
      <c r="ET927" s="12"/>
      <c r="EU927" s="12"/>
      <c r="EV927" s="12"/>
      <c r="EW927" s="12"/>
      <c r="EX927" s="12"/>
      <c r="EY927" s="12"/>
      <c r="EZ927" s="12"/>
      <c r="FA927" s="12"/>
      <c r="FB927" s="12"/>
      <c r="FC927" s="12"/>
      <c r="FD927" s="12"/>
      <c r="FE927" s="12"/>
      <c r="FF927" s="12"/>
      <c r="FG927" s="12"/>
      <c r="FH927" s="12"/>
      <c r="FI927" s="12"/>
      <c r="FJ927" s="12"/>
      <c r="FK927" s="12"/>
      <c r="FL927" s="12"/>
      <c r="FM927" s="12"/>
      <c r="FN927" s="12"/>
      <c r="FO927" s="12"/>
      <c r="FP927" s="12"/>
      <c r="FQ927" s="12"/>
      <c r="FR927" s="12"/>
    </row>
    <row r="928" spans="19:174" x14ac:dyDescent="0.3">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12"/>
      <c r="CC928" s="12"/>
      <c r="CD928" s="12"/>
      <c r="CE928" s="12"/>
      <c r="CF928" s="12"/>
      <c r="CG928" s="12"/>
      <c r="CH928" s="12"/>
      <c r="CI928" s="12"/>
      <c r="CJ928" s="12"/>
      <c r="CK928" s="12"/>
      <c r="CL928" s="12"/>
      <c r="CM928" s="12"/>
      <c r="CN928" s="12"/>
      <c r="CO928" s="12"/>
      <c r="CP928" s="12"/>
      <c r="CQ928" s="12"/>
      <c r="CR928" s="12"/>
      <c r="CS928" s="12"/>
      <c r="CT928" s="12"/>
      <c r="CU928" s="12"/>
      <c r="CV928" s="12"/>
      <c r="CW928" s="12"/>
      <c r="CX928" s="12"/>
      <c r="CY928" s="12"/>
      <c r="CZ928" s="12"/>
      <c r="DA928" s="12"/>
      <c r="DB928" s="12"/>
      <c r="DC928" s="12"/>
      <c r="DD928" s="12"/>
      <c r="DE928" s="12"/>
      <c r="DF928" s="12"/>
      <c r="DG928" s="12"/>
      <c r="DH928" s="12"/>
      <c r="DI928" s="12"/>
      <c r="DJ928" s="12"/>
      <c r="DK928" s="12"/>
      <c r="DL928" s="12"/>
      <c r="DM928" s="12"/>
      <c r="DN928" s="12"/>
      <c r="DO928" s="12"/>
      <c r="DP928" s="12"/>
      <c r="DQ928" s="12"/>
      <c r="DR928" s="12"/>
      <c r="DS928" s="12"/>
      <c r="DT928" s="12"/>
      <c r="DU928" s="12"/>
      <c r="DV928" s="12"/>
      <c r="DW928" s="12"/>
      <c r="DX928" s="12"/>
      <c r="DY928" s="12"/>
      <c r="DZ928" s="12"/>
      <c r="EA928" s="12"/>
      <c r="EB928" s="12"/>
      <c r="EC928" s="12"/>
      <c r="ED928" s="12"/>
      <c r="EE928" s="12"/>
      <c r="EF928" s="12"/>
      <c r="EG928" s="12"/>
      <c r="EH928" s="12"/>
      <c r="EI928" s="12"/>
      <c r="EJ928" s="12"/>
      <c r="EK928" s="12"/>
      <c r="EL928" s="12"/>
      <c r="EM928" s="12"/>
      <c r="EN928" s="12"/>
      <c r="EO928" s="12"/>
      <c r="EP928" s="12"/>
      <c r="EQ928" s="12"/>
      <c r="ER928" s="12"/>
      <c r="ES928" s="12"/>
      <c r="ET928" s="12"/>
      <c r="EU928" s="12"/>
      <c r="EV928" s="12"/>
      <c r="EW928" s="12"/>
      <c r="EX928" s="12"/>
      <c r="EY928" s="12"/>
      <c r="EZ928" s="12"/>
      <c r="FA928" s="12"/>
      <c r="FB928" s="12"/>
      <c r="FC928" s="12"/>
      <c r="FD928" s="12"/>
      <c r="FE928" s="12"/>
      <c r="FF928" s="12"/>
      <c r="FG928" s="12"/>
      <c r="FH928" s="12"/>
      <c r="FI928" s="12"/>
      <c r="FJ928" s="12"/>
      <c r="FK928" s="12"/>
      <c r="FL928" s="12"/>
      <c r="FM928" s="12"/>
      <c r="FN928" s="12"/>
      <c r="FO928" s="12"/>
      <c r="FP928" s="12"/>
      <c r="FQ928" s="12"/>
      <c r="FR928" s="12"/>
    </row>
    <row r="929" spans="19:174" x14ac:dyDescent="0.3">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12"/>
      <c r="CC929" s="12"/>
      <c r="CD929" s="12"/>
      <c r="CE929" s="12"/>
      <c r="CF929" s="12"/>
      <c r="CG929" s="12"/>
      <c r="CH929" s="12"/>
      <c r="CI929" s="12"/>
      <c r="CJ929" s="12"/>
      <c r="CK929" s="12"/>
      <c r="CL929" s="12"/>
      <c r="CM929" s="12"/>
      <c r="CN929" s="12"/>
      <c r="CO929" s="12"/>
      <c r="CP929" s="12"/>
      <c r="CQ929" s="12"/>
      <c r="CR929" s="12"/>
      <c r="CS929" s="12"/>
      <c r="CT929" s="12"/>
      <c r="CU929" s="12"/>
      <c r="CV929" s="12"/>
      <c r="CW929" s="12"/>
      <c r="CX929" s="12"/>
      <c r="CY929" s="12"/>
      <c r="CZ929" s="12"/>
      <c r="DA929" s="12"/>
      <c r="DB929" s="12"/>
      <c r="DC929" s="12"/>
      <c r="DD929" s="12"/>
      <c r="DE929" s="12"/>
      <c r="DF929" s="12"/>
      <c r="DG929" s="12"/>
      <c r="DH929" s="12"/>
      <c r="DI929" s="12"/>
      <c r="DJ929" s="12"/>
      <c r="DK929" s="12"/>
      <c r="DL929" s="12"/>
      <c r="DM929" s="12"/>
      <c r="DN929" s="12"/>
      <c r="DO929" s="12"/>
      <c r="DP929" s="12"/>
      <c r="DQ929" s="12"/>
      <c r="DR929" s="12"/>
      <c r="DS929" s="12"/>
      <c r="DT929" s="12"/>
      <c r="DU929" s="12"/>
      <c r="DV929" s="12"/>
      <c r="DW929" s="12"/>
      <c r="DX929" s="12"/>
      <c r="DY929" s="12"/>
      <c r="DZ929" s="12"/>
      <c r="EA929" s="12"/>
      <c r="EB929" s="12"/>
      <c r="EC929" s="12"/>
      <c r="ED929" s="12"/>
      <c r="EE929" s="12"/>
      <c r="EF929" s="12"/>
      <c r="EG929" s="12"/>
      <c r="EH929" s="12"/>
      <c r="EI929" s="12"/>
      <c r="EJ929" s="12"/>
      <c r="EK929" s="12"/>
      <c r="EL929" s="12"/>
      <c r="EM929" s="12"/>
      <c r="EN929" s="12"/>
      <c r="EO929" s="12"/>
      <c r="EP929" s="12"/>
      <c r="EQ929" s="12"/>
      <c r="ER929" s="12"/>
      <c r="ES929" s="12"/>
      <c r="ET929" s="12"/>
      <c r="EU929" s="12"/>
      <c r="EV929" s="12"/>
      <c r="EW929" s="12"/>
      <c r="EX929" s="12"/>
      <c r="EY929" s="12"/>
      <c r="EZ929" s="12"/>
      <c r="FA929" s="12"/>
      <c r="FB929" s="12"/>
      <c r="FC929" s="12"/>
      <c r="FD929" s="12"/>
      <c r="FE929" s="12"/>
      <c r="FF929" s="12"/>
      <c r="FG929" s="12"/>
      <c r="FH929" s="12"/>
      <c r="FI929" s="12"/>
      <c r="FJ929" s="12"/>
      <c r="FK929" s="12"/>
      <c r="FL929" s="12"/>
      <c r="FM929" s="12"/>
      <c r="FN929" s="12"/>
      <c r="FO929" s="12"/>
      <c r="FP929" s="12"/>
      <c r="FQ929" s="12"/>
      <c r="FR929" s="12"/>
    </row>
    <row r="930" spans="19:174" x14ac:dyDescent="0.3">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c r="CA930" s="12"/>
      <c r="CB930" s="12"/>
      <c r="CC930" s="12"/>
      <c r="CD930" s="12"/>
      <c r="CE930" s="12"/>
      <c r="CF930" s="12"/>
      <c r="CG930" s="12"/>
      <c r="CH930" s="12"/>
      <c r="CI930" s="12"/>
      <c r="CJ930" s="12"/>
      <c r="CK930" s="12"/>
      <c r="CL930" s="12"/>
      <c r="CM930" s="12"/>
      <c r="CN930" s="12"/>
      <c r="CO930" s="12"/>
      <c r="CP930" s="12"/>
      <c r="CQ930" s="12"/>
      <c r="CR930" s="12"/>
      <c r="CS930" s="12"/>
      <c r="CT930" s="12"/>
      <c r="CU930" s="12"/>
      <c r="CV930" s="12"/>
      <c r="CW930" s="12"/>
      <c r="CX930" s="12"/>
      <c r="CY930" s="12"/>
      <c r="CZ930" s="12"/>
      <c r="DA930" s="12"/>
      <c r="DB930" s="12"/>
      <c r="DC930" s="12"/>
      <c r="DD930" s="12"/>
      <c r="DE930" s="12"/>
      <c r="DF930" s="12"/>
      <c r="DG930" s="12"/>
      <c r="DH930" s="12"/>
      <c r="DI930" s="12"/>
      <c r="DJ930" s="12"/>
      <c r="DK930" s="12"/>
      <c r="DL930" s="12"/>
      <c r="DM930" s="12"/>
      <c r="DN930" s="12"/>
      <c r="DO930" s="12"/>
      <c r="DP930" s="12"/>
      <c r="DQ930" s="12"/>
      <c r="DR930" s="12"/>
      <c r="DS930" s="12"/>
      <c r="DT930" s="12"/>
      <c r="DU930" s="12"/>
      <c r="DV930" s="12"/>
      <c r="DW930" s="12"/>
      <c r="DX930" s="12"/>
      <c r="DY930" s="12"/>
      <c r="DZ930" s="12"/>
      <c r="EA930" s="12"/>
      <c r="EB930" s="12"/>
      <c r="EC930" s="12"/>
      <c r="ED930" s="12"/>
      <c r="EE930" s="12"/>
      <c r="EF930" s="12"/>
      <c r="EG930" s="12"/>
      <c r="EH930" s="12"/>
      <c r="EI930" s="12"/>
      <c r="EJ930" s="12"/>
      <c r="EK930" s="12"/>
      <c r="EL930" s="12"/>
      <c r="EM930" s="12"/>
      <c r="EN930" s="12"/>
      <c r="EO930" s="12"/>
      <c r="EP930" s="12"/>
      <c r="EQ930" s="12"/>
      <c r="ER930" s="12"/>
      <c r="ES930" s="12"/>
      <c r="ET930" s="12"/>
      <c r="EU930" s="12"/>
      <c r="EV930" s="12"/>
      <c r="EW930" s="12"/>
      <c r="EX930" s="12"/>
      <c r="EY930" s="12"/>
      <c r="EZ930" s="12"/>
      <c r="FA930" s="12"/>
      <c r="FB930" s="12"/>
      <c r="FC930" s="12"/>
      <c r="FD930" s="12"/>
      <c r="FE930" s="12"/>
      <c r="FF930" s="12"/>
      <c r="FG930" s="12"/>
      <c r="FH930" s="12"/>
      <c r="FI930" s="12"/>
      <c r="FJ930" s="12"/>
      <c r="FK930" s="12"/>
      <c r="FL930" s="12"/>
      <c r="FM930" s="12"/>
      <c r="FN930" s="12"/>
      <c r="FO930" s="12"/>
      <c r="FP930" s="12"/>
      <c r="FQ930" s="12"/>
      <c r="FR930" s="12"/>
    </row>
    <row r="931" spans="19:174" x14ac:dyDescent="0.3">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12"/>
      <c r="CC931" s="12"/>
      <c r="CD931" s="12"/>
      <c r="CE931" s="12"/>
      <c r="CF931" s="12"/>
      <c r="CG931" s="12"/>
      <c r="CH931" s="12"/>
      <c r="CI931" s="12"/>
      <c r="CJ931" s="12"/>
      <c r="CK931" s="12"/>
      <c r="CL931" s="12"/>
      <c r="CM931" s="12"/>
      <c r="CN931" s="12"/>
      <c r="CO931" s="12"/>
      <c r="CP931" s="12"/>
      <c r="CQ931" s="12"/>
      <c r="CR931" s="12"/>
      <c r="CS931" s="12"/>
      <c r="CT931" s="12"/>
      <c r="CU931" s="12"/>
      <c r="CV931" s="12"/>
      <c r="CW931" s="12"/>
      <c r="CX931" s="12"/>
      <c r="CY931" s="12"/>
      <c r="CZ931" s="12"/>
      <c r="DA931" s="12"/>
      <c r="DB931" s="12"/>
      <c r="DC931" s="12"/>
      <c r="DD931" s="12"/>
      <c r="DE931" s="12"/>
      <c r="DF931" s="12"/>
      <c r="DG931" s="12"/>
      <c r="DH931" s="12"/>
      <c r="DI931" s="12"/>
      <c r="DJ931" s="12"/>
      <c r="DK931" s="12"/>
      <c r="DL931" s="12"/>
      <c r="DM931" s="12"/>
      <c r="DN931" s="12"/>
      <c r="DO931" s="12"/>
      <c r="DP931" s="12"/>
      <c r="DQ931" s="12"/>
      <c r="DR931" s="12"/>
      <c r="DS931" s="12"/>
      <c r="DT931" s="12"/>
      <c r="DU931" s="12"/>
      <c r="DV931" s="12"/>
      <c r="DW931" s="12"/>
      <c r="DX931" s="12"/>
      <c r="DY931" s="12"/>
      <c r="DZ931" s="12"/>
      <c r="EA931" s="12"/>
      <c r="EB931" s="12"/>
      <c r="EC931" s="12"/>
      <c r="ED931" s="12"/>
      <c r="EE931" s="12"/>
      <c r="EF931" s="12"/>
      <c r="EG931" s="12"/>
      <c r="EH931" s="12"/>
      <c r="EI931" s="12"/>
      <c r="EJ931" s="12"/>
      <c r="EK931" s="12"/>
      <c r="EL931" s="12"/>
      <c r="EM931" s="12"/>
      <c r="EN931" s="12"/>
      <c r="EO931" s="12"/>
      <c r="EP931" s="12"/>
      <c r="EQ931" s="12"/>
      <c r="ER931" s="12"/>
      <c r="ES931" s="12"/>
      <c r="ET931" s="12"/>
      <c r="EU931" s="12"/>
      <c r="EV931" s="12"/>
      <c r="EW931" s="12"/>
      <c r="EX931" s="12"/>
      <c r="EY931" s="12"/>
      <c r="EZ931" s="12"/>
      <c r="FA931" s="12"/>
      <c r="FB931" s="12"/>
      <c r="FC931" s="12"/>
      <c r="FD931" s="12"/>
      <c r="FE931" s="12"/>
      <c r="FF931" s="12"/>
      <c r="FG931" s="12"/>
      <c r="FH931" s="12"/>
      <c r="FI931" s="12"/>
      <c r="FJ931" s="12"/>
      <c r="FK931" s="12"/>
      <c r="FL931" s="12"/>
      <c r="FM931" s="12"/>
      <c r="FN931" s="12"/>
      <c r="FO931" s="12"/>
      <c r="FP931" s="12"/>
      <c r="FQ931" s="12"/>
      <c r="FR931" s="12"/>
    </row>
    <row r="932" spans="19:174" x14ac:dyDescent="0.3">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c r="CA932" s="12"/>
      <c r="CB932" s="12"/>
      <c r="CC932" s="12"/>
      <c r="CD932" s="12"/>
      <c r="CE932" s="12"/>
      <c r="CF932" s="12"/>
      <c r="CG932" s="12"/>
      <c r="CH932" s="12"/>
      <c r="CI932" s="12"/>
      <c r="CJ932" s="12"/>
      <c r="CK932" s="12"/>
      <c r="CL932" s="12"/>
      <c r="CM932" s="12"/>
      <c r="CN932" s="12"/>
      <c r="CO932" s="12"/>
      <c r="CP932" s="12"/>
      <c r="CQ932" s="12"/>
      <c r="CR932" s="12"/>
      <c r="CS932" s="12"/>
      <c r="CT932" s="12"/>
      <c r="CU932" s="12"/>
      <c r="CV932" s="12"/>
      <c r="CW932" s="12"/>
      <c r="CX932" s="12"/>
      <c r="CY932" s="12"/>
      <c r="CZ932" s="12"/>
      <c r="DA932" s="12"/>
      <c r="DB932" s="12"/>
      <c r="DC932" s="12"/>
      <c r="DD932" s="12"/>
      <c r="DE932" s="12"/>
      <c r="DF932" s="12"/>
      <c r="DG932" s="12"/>
      <c r="DH932" s="12"/>
      <c r="DI932" s="12"/>
      <c r="DJ932" s="12"/>
      <c r="DK932" s="12"/>
      <c r="DL932" s="12"/>
      <c r="DM932" s="12"/>
      <c r="DN932" s="12"/>
      <c r="DO932" s="12"/>
      <c r="DP932" s="12"/>
      <c r="DQ932" s="12"/>
      <c r="DR932" s="12"/>
      <c r="DS932" s="12"/>
      <c r="DT932" s="12"/>
      <c r="DU932" s="12"/>
      <c r="DV932" s="12"/>
      <c r="DW932" s="12"/>
      <c r="DX932" s="12"/>
      <c r="DY932" s="12"/>
      <c r="DZ932" s="12"/>
      <c r="EA932" s="12"/>
      <c r="EB932" s="12"/>
      <c r="EC932" s="12"/>
      <c r="ED932" s="12"/>
      <c r="EE932" s="12"/>
      <c r="EF932" s="12"/>
      <c r="EG932" s="12"/>
      <c r="EH932" s="12"/>
      <c r="EI932" s="12"/>
      <c r="EJ932" s="12"/>
      <c r="EK932" s="12"/>
      <c r="EL932" s="12"/>
      <c r="EM932" s="12"/>
      <c r="EN932" s="12"/>
      <c r="EO932" s="12"/>
      <c r="EP932" s="12"/>
      <c r="EQ932" s="12"/>
      <c r="ER932" s="12"/>
      <c r="ES932" s="12"/>
      <c r="ET932" s="12"/>
      <c r="EU932" s="12"/>
      <c r="EV932" s="12"/>
      <c r="EW932" s="12"/>
      <c r="EX932" s="12"/>
      <c r="EY932" s="12"/>
      <c r="EZ932" s="12"/>
      <c r="FA932" s="12"/>
      <c r="FB932" s="12"/>
      <c r="FC932" s="12"/>
      <c r="FD932" s="12"/>
      <c r="FE932" s="12"/>
      <c r="FF932" s="12"/>
      <c r="FG932" s="12"/>
      <c r="FH932" s="12"/>
      <c r="FI932" s="12"/>
      <c r="FJ932" s="12"/>
      <c r="FK932" s="12"/>
      <c r="FL932" s="12"/>
      <c r="FM932" s="12"/>
      <c r="FN932" s="12"/>
      <c r="FO932" s="12"/>
      <c r="FP932" s="12"/>
      <c r="FQ932" s="12"/>
      <c r="FR932" s="12"/>
    </row>
    <row r="933" spans="19:174" x14ac:dyDescent="0.3">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c r="CA933" s="12"/>
      <c r="CB933" s="12"/>
      <c r="CC933" s="12"/>
      <c r="CD933" s="12"/>
      <c r="CE933" s="12"/>
      <c r="CF933" s="12"/>
      <c r="CG933" s="12"/>
      <c r="CH933" s="12"/>
      <c r="CI933" s="12"/>
      <c r="CJ933" s="12"/>
      <c r="CK933" s="12"/>
      <c r="CL933" s="12"/>
      <c r="CM933" s="12"/>
      <c r="CN933" s="12"/>
      <c r="CO933" s="12"/>
      <c r="CP933" s="12"/>
      <c r="CQ933" s="12"/>
      <c r="CR933" s="12"/>
      <c r="CS933" s="12"/>
      <c r="CT933" s="12"/>
      <c r="CU933" s="12"/>
      <c r="CV933" s="12"/>
      <c r="CW933" s="12"/>
      <c r="CX933" s="12"/>
      <c r="CY933" s="12"/>
      <c r="CZ933" s="12"/>
      <c r="DA933" s="12"/>
      <c r="DB933" s="12"/>
      <c r="DC933" s="12"/>
      <c r="DD933" s="12"/>
      <c r="DE933" s="12"/>
      <c r="DF933" s="12"/>
      <c r="DG933" s="12"/>
      <c r="DH933" s="12"/>
      <c r="DI933" s="12"/>
      <c r="DJ933" s="12"/>
      <c r="DK933" s="12"/>
      <c r="DL933" s="12"/>
      <c r="DM933" s="12"/>
      <c r="DN933" s="12"/>
      <c r="DO933" s="12"/>
      <c r="DP933" s="12"/>
      <c r="DQ933" s="12"/>
      <c r="DR933" s="12"/>
      <c r="DS933" s="12"/>
      <c r="DT933" s="12"/>
      <c r="DU933" s="12"/>
      <c r="DV933" s="12"/>
      <c r="DW933" s="12"/>
      <c r="DX933" s="12"/>
      <c r="DY933" s="12"/>
      <c r="DZ933" s="12"/>
      <c r="EA933" s="12"/>
      <c r="EB933" s="12"/>
      <c r="EC933" s="12"/>
      <c r="ED933" s="12"/>
      <c r="EE933" s="12"/>
      <c r="EF933" s="12"/>
      <c r="EG933" s="12"/>
      <c r="EH933" s="12"/>
      <c r="EI933" s="12"/>
      <c r="EJ933" s="12"/>
      <c r="EK933" s="12"/>
      <c r="EL933" s="12"/>
      <c r="EM933" s="12"/>
      <c r="EN933" s="12"/>
      <c r="EO933" s="12"/>
      <c r="EP933" s="12"/>
      <c r="EQ933" s="12"/>
      <c r="ER933" s="12"/>
      <c r="ES933" s="12"/>
      <c r="ET933" s="12"/>
      <c r="EU933" s="12"/>
      <c r="EV933" s="12"/>
      <c r="EW933" s="12"/>
      <c r="EX933" s="12"/>
      <c r="EY933" s="12"/>
      <c r="EZ933" s="12"/>
      <c r="FA933" s="12"/>
      <c r="FB933" s="12"/>
      <c r="FC933" s="12"/>
      <c r="FD933" s="12"/>
      <c r="FE933" s="12"/>
      <c r="FF933" s="12"/>
      <c r="FG933" s="12"/>
      <c r="FH933" s="12"/>
      <c r="FI933" s="12"/>
      <c r="FJ933" s="12"/>
      <c r="FK933" s="12"/>
      <c r="FL933" s="12"/>
      <c r="FM933" s="12"/>
      <c r="FN933" s="12"/>
      <c r="FO933" s="12"/>
      <c r="FP933" s="12"/>
      <c r="FQ933" s="12"/>
      <c r="FR933" s="12"/>
    </row>
    <row r="934" spans="19:174" x14ac:dyDescent="0.3">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c r="CE934" s="12"/>
      <c r="CF934" s="12"/>
      <c r="CG934" s="12"/>
      <c r="CH934" s="12"/>
      <c r="CI934" s="12"/>
      <c r="CJ934" s="12"/>
      <c r="CK934" s="12"/>
      <c r="CL934" s="12"/>
      <c r="CM934" s="12"/>
      <c r="CN934" s="12"/>
      <c r="CO934" s="12"/>
      <c r="CP934" s="12"/>
      <c r="CQ934" s="12"/>
      <c r="CR934" s="12"/>
      <c r="CS934" s="12"/>
      <c r="CT934" s="12"/>
      <c r="CU934" s="12"/>
      <c r="CV934" s="12"/>
      <c r="CW934" s="12"/>
      <c r="CX934" s="12"/>
      <c r="CY934" s="12"/>
      <c r="CZ934" s="12"/>
      <c r="DA934" s="12"/>
      <c r="DB934" s="12"/>
      <c r="DC934" s="12"/>
      <c r="DD934" s="12"/>
      <c r="DE934" s="12"/>
      <c r="DF934" s="12"/>
      <c r="DG934" s="12"/>
      <c r="DH934" s="12"/>
      <c r="DI934" s="12"/>
      <c r="DJ934" s="12"/>
      <c r="DK934" s="12"/>
      <c r="DL934" s="12"/>
      <c r="DM934" s="12"/>
      <c r="DN934" s="12"/>
      <c r="DO934" s="12"/>
      <c r="DP934" s="12"/>
      <c r="DQ934" s="12"/>
      <c r="DR934" s="12"/>
      <c r="DS934" s="12"/>
      <c r="DT934" s="12"/>
      <c r="DU934" s="12"/>
      <c r="DV934" s="12"/>
      <c r="DW934" s="12"/>
      <c r="DX934" s="12"/>
      <c r="DY934" s="12"/>
      <c r="DZ934" s="12"/>
      <c r="EA934" s="12"/>
      <c r="EB934" s="12"/>
      <c r="EC934" s="12"/>
      <c r="ED934" s="12"/>
      <c r="EE934" s="12"/>
      <c r="EF934" s="12"/>
      <c r="EG934" s="12"/>
      <c r="EH934" s="12"/>
      <c r="EI934" s="12"/>
      <c r="EJ934" s="12"/>
      <c r="EK934" s="12"/>
      <c r="EL934" s="12"/>
      <c r="EM934" s="12"/>
      <c r="EN934" s="12"/>
      <c r="EO934" s="12"/>
      <c r="EP934" s="12"/>
      <c r="EQ934" s="12"/>
      <c r="ER934" s="12"/>
      <c r="ES934" s="12"/>
      <c r="ET934" s="12"/>
      <c r="EU934" s="12"/>
      <c r="EV934" s="12"/>
      <c r="EW934" s="12"/>
      <c r="EX934" s="12"/>
      <c r="EY934" s="12"/>
      <c r="EZ934" s="12"/>
      <c r="FA934" s="12"/>
      <c r="FB934" s="12"/>
      <c r="FC934" s="12"/>
      <c r="FD934" s="12"/>
      <c r="FE934" s="12"/>
      <c r="FF934" s="12"/>
      <c r="FG934" s="12"/>
      <c r="FH934" s="12"/>
      <c r="FI934" s="12"/>
      <c r="FJ934" s="12"/>
      <c r="FK934" s="12"/>
      <c r="FL934" s="12"/>
      <c r="FM934" s="12"/>
      <c r="FN934" s="12"/>
      <c r="FO934" s="12"/>
      <c r="FP934" s="12"/>
      <c r="FQ934" s="12"/>
      <c r="FR934" s="12"/>
    </row>
    <row r="935" spans="19:174" x14ac:dyDescent="0.3">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12"/>
      <c r="CC935" s="12"/>
      <c r="CD935" s="12"/>
      <c r="CE935" s="12"/>
      <c r="CF935" s="12"/>
      <c r="CG935" s="12"/>
      <c r="CH935" s="12"/>
      <c r="CI935" s="12"/>
      <c r="CJ935" s="12"/>
      <c r="CK935" s="12"/>
      <c r="CL935" s="12"/>
      <c r="CM935" s="12"/>
      <c r="CN935" s="12"/>
      <c r="CO935" s="12"/>
      <c r="CP935" s="12"/>
      <c r="CQ935" s="12"/>
      <c r="CR935" s="12"/>
      <c r="CS935" s="12"/>
      <c r="CT935" s="12"/>
      <c r="CU935" s="12"/>
      <c r="CV935" s="12"/>
      <c r="CW935" s="12"/>
      <c r="CX935" s="12"/>
      <c r="CY935" s="12"/>
      <c r="CZ935" s="12"/>
      <c r="DA935" s="12"/>
      <c r="DB935" s="12"/>
      <c r="DC935" s="12"/>
      <c r="DD935" s="12"/>
      <c r="DE935" s="12"/>
      <c r="DF935" s="12"/>
      <c r="DG935" s="12"/>
      <c r="DH935" s="12"/>
      <c r="DI935" s="12"/>
      <c r="DJ935" s="12"/>
      <c r="DK935" s="12"/>
      <c r="DL935" s="12"/>
      <c r="DM935" s="12"/>
      <c r="DN935" s="12"/>
      <c r="DO935" s="12"/>
      <c r="DP935" s="12"/>
      <c r="DQ935" s="12"/>
      <c r="DR935" s="12"/>
      <c r="DS935" s="12"/>
      <c r="DT935" s="12"/>
      <c r="DU935" s="12"/>
      <c r="DV935" s="12"/>
      <c r="DW935" s="12"/>
      <c r="DX935" s="12"/>
      <c r="DY935" s="12"/>
      <c r="DZ935" s="12"/>
      <c r="EA935" s="12"/>
      <c r="EB935" s="12"/>
      <c r="EC935" s="12"/>
      <c r="ED935" s="12"/>
      <c r="EE935" s="12"/>
      <c r="EF935" s="12"/>
      <c r="EG935" s="12"/>
      <c r="EH935" s="12"/>
      <c r="EI935" s="12"/>
      <c r="EJ935" s="12"/>
      <c r="EK935" s="12"/>
      <c r="EL935" s="12"/>
      <c r="EM935" s="12"/>
      <c r="EN935" s="12"/>
      <c r="EO935" s="12"/>
      <c r="EP935" s="12"/>
      <c r="EQ935" s="12"/>
      <c r="ER935" s="12"/>
      <c r="ES935" s="12"/>
      <c r="ET935" s="12"/>
      <c r="EU935" s="12"/>
      <c r="EV935" s="12"/>
      <c r="EW935" s="12"/>
      <c r="EX935" s="12"/>
      <c r="EY935" s="12"/>
      <c r="EZ935" s="12"/>
      <c r="FA935" s="12"/>
      <c r="FB935" s="12"/>
      <c r="FC935" s="12"/>
      <c r="FD935" s="12"/>
      <c r="FE935" s="12"/>
      <c r="FF935" s="12"/>
      <c r="FG935" s="12"/>
      <c r="FH935" s="12"/>
      <c r="FI935" s="12"/>
      <c r="FJ935" s="12"/>
      <c r="FK935" s="12"/>
      <c r="FL935" s="12"/>
      <c r="FM935" s="12"/>
      <c r="FN935" s="12"/>
      <c r="FO935" s="12"/>
      <c r="FP935" s="12"/>
      <c r="FQ935" s="12"/>
      <c r="FR935" s="12"/>
    </row>
    <row r="936" spans="19:174" x14ac:dyDescent="0.3">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12"/>
      <c r="CC936" s="12"/>
      <c r="CD936" s="12"/>
      <c r="CE936" s="12"/>
      <c r="CF936" s="12"/>
      <c r="CG936" s="12"/>
      <c r="CH936" s="12"/>
      <c r="CI936" s="12"/>
      <c r="CJ936" s="12"/>
      <c r="CK936" s="12"/>
      <c r="CL936" s="12"/>
      <c r="CM936" s="12"/>
      <c r="CN936" s="12"/>
      <c r="CO936" s="12"/>
      <c r="CP936" s="12"/>
      <c r="CQ936" s="12"/>
      <c r="CR936" s="12"/>
      <c r="CS936" s="12"/>
      <c r="CT936" s="12"/>
      <c r="CU936" s="12"/>
      <c r="CV936" s="12"/>
      <c r="CW936" s="12"/>
      <c r="CX936" s="12"/>
      <c r="CY936" s="12"/>
      <c r="CZ936" s="12"/>
      <c r="DA936" s="12"/>
      <c r="DB936" s="12"/>
      <c r="DC936" s="12"/>
      <c r="DD936" s="12"/>
      <c r="DE936" s="12"/>
      <c r="DF936" s="12"/>
      <c r="DG936" s="12"/>
      <c r="DH936" s="12"/>
      <c r="DI936" s="12"/>
      <c r="DJ936" s="12"/>
      <c r="DK936" s="12"/>
      <c r="DL936" s="12"/>
      <c r="DM936" s="12"/>
      <c r="DN936" s="12"/>
      <c r="DO936" s="12"/>
      <c r="DP936" s="12"/>
      <c r="DQ936" s="12"/>
      <c r="DR936" s="12"/>
      <c r="DS936" s="12"/>
      <c r="DT936" s="12"/>
      <c r="DU936" s="12"/>
      <c r="DV936" s="12"/>
      <c r="DW936" s="12"/>
      <c r="DX936" s="12"/>
      <c r="DY936" s="12"/>
      <c r="DZ936" s="12"/>
      <c r="EA936" s="12"/>
      <c r="EB936" s="12"/>
      <c r="EC936" s="12"/>
      <c r="ED936" s="12"/>
      <c r="EE936" s="12"/>
      <c r="EF936" s="12"/>
      <c r="EG936" s="12"/>
      <c r="EH936" s="12"/>
      <c r="EI936" s="12"/>
      <c r="EJ936" s="12"/>
      <c r="EK936" s="12"/>
      <c r="EL936" s="12"/>
      <c r="EM936" s="12"/>
      <c r="EN936" s="12"/>
      <c r="EO936" s="12"/>
      <c r="EP936" s="12"/>
      <c r="EQ936" s="12"/>
      <c r="ER936" s="12"/>
      <c r="ES936" s="12"/>
      <c r="ET936" s="12"/>
      <c r="EU936" s="12"/>
      <c r="EV936" s="12"/>
      <c r="EW936" s="12"/>
      <c r="EX936" s="12"/>
      <c r="EY936" s="12"/>
      <c r="EZ936" s="12"/>
      <c r="FA936" s="12"/>
      <c r="FB936" s="12"/>
      <c r="FC936" s="12"/>
      <c r="FD936" s="12"/>
      <c r="FE936" s="12"/>
      <c r="FF936" s="12"/>
      <c r="FG936" s="12"/>
      <c r="FH936" s="12"/>
      <c r="FI936" s="12"/>
      <c r="FJ936" s="12"/>
      <c r="FK936" s="12"/>
      <c r="FL936" s="12"/>
      <c r="FM936" s="12"/>
      <c r="FN936" s="12"/>
      <c r="FO936" s="12"/>
      <c r="FP936" s="12"/>
      <c r="FQ936" s="12"/>
      <c r="FR936" s="12"/>
    </row>
    <row r="937" spans="19:174" x14ac:dyDescent="0.3">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c r="CA937" s="12"/>
      <c r="CB937" s="12"/>
      <c r="CC937" s="12"/>
      <c r="CD937" s="12"/>
      <c r="CE937" s="12"/>
      <c r="CF937" s="12"/>
      <c r="CG937" s="12"/>
      <c r="CH937" s="12"/>
      <c r="CI937" s="12"/>
      <c r="CJ937" s="12"/>
      <c r="CK937" s="12"/>
      <c r="CL937" s="12"/>
      <c r="CM937" s="12"/>
      <c r="CN937" s="12"/>
      <c r="CO937" s="12"/>
      <c r="CP937" s="12"/>
      <c r="CQ937" s="12"/>
      <c r="CR937" s="12"/>
      <c r="CS937" s="12"/>
      <c r="CT937" s="12"/>
      <c r="CU937" s="12"/>
      <c r="CV937" s="12"/>
      <c r="CW937" s="12"/>
      <c r="CX937" s="12"/>
      <c r="CY937" s="12"/>
      <c r="CZ937" s="12"/>
      <c r="DA937" s="12"/>
      <c r="DB937" s="12"/>
      <c r="DC937" s="12"/>
      <c r="DD937" s="12"/>
      <c r="DE937" s="12"/>
      <c r="DF937" s="12"/>
      <c r="DG937" s="12"/>
      <c r="DH937" s="12"/>
      <c r="DI937" s="12"/>
      <c r="DJ937" s="12"/>
      <c r="DK937" s="12"/>
      <c r="DL937" s="12"/>
      <c r="DM937" s="12"/>
      <c r="DN937" s="12"/>
      <c r="DO937" s="12"/>
      <c r="DP937" s="12"/>
      <c r="DQ937" s="12"/>
      <c r="DR937" s="12"/>
      <c r="DS937" s="12"/>
      <c r="DT937" s="12"/>
      <c r="DU937" s="12"/>
      <c r="DV937" s="12"/>
      <c r="DW937" s="12"/>
      <c r="DX937" s="12"/>
      <c r="DY937" s="12"/>
      <c r="DZ937" s="12"/>
      <c r="EA937" s="12"/>
      <c r="EB937" s="12"/>
      <c r="EC937" s="12"/>
      <c r="ED937" s="12"/>
      <c r="EE937" s="12"/>
      <c r="EF937" s="12"/>
      <c r="EG937" s="12"/>
      <c r="EH937" s="12"/>
      <c r="EI937" s="12"/>
      <c r="EJ937" s="12"/>
      <c r="EK937" s="12"/>
      <c r="EL937" s="12"/>
      <c r="EM937" s="12"/>
      <c r="EN937" s="12"/>
      <c r="EO937" s="12"/>
      <c r="EP937" s="12"/>
      <c r="EQ937" s="12"/>
      <c r="ER937" s="12"/>
      <c r="ES937" s="12"/>
      <c r="ET937" s="12"/>
      <c r="EU937" s="12"/>
      <c r="EV937" s="12"/>
      <c r="EW937" s="12"/>
      <c r="EX937" s="12"/>
      <c r="EY937" s="12"/>
      <c r="EZ937" s="12"/>
      <c r="FA937" s="12"/>
      <c r="FB937" s="12"/>
      <c r="FC937" s="12"/>
      <c r="FD937" s="12"/>
      <c r="FE937" s="12"/>
      <c r="FF937" s="12"/>
      <c r="FG937" s="12"/>
      <c r="FH937" s="12"/>
      <c r="FI937" s="12"/>
      <c r="FJ937" s="12"/>
      <c r="FK937" s="12"/>
      <c r="FL937" s="12"/>
      <c r="FM937" s="12"/>
      <c r="FN937" s="12"/>
      <c r="FO937" s="12"/>
      <c r="FP937" s="12"/>
      <c r="FQ937" s="12"/>
      <c r="FR937" s="12"/>
    </row>
    <row r="938" spans="19:174" x14ac:dyDescent="0.3">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c r="CA938" s="12"/>
      <c r="CB938" s="12"/>
      <c r="CC938" s="12"/>
      <c r="CD938" s="12"/>
      <c r="CE938" s="12"/>
      <c r="CF938" s="12"/>
      <c r="CG938" s="12"/>
      <c r="CH938" s="12"/>
      <c r="CI938" s="12"/>
      <c r="CJ938" s="12"/>
      <c r="CK938" s="12"/>
      <c r="CL938" s="12"/>
      <c r="CM938" s="12"/>
      <c r="CN938" s="12"/>
      <c r="CO938" s="12"/>
      <c r="CP938" s="12"/>
      <c r="CQ938" s="12"/>
      <c r="CR938" s="12"/>
      <c r="CS938" s="12"/>
      <c r="CT938" s="12"/>
      <c r="CU938" s="12"/>
      <c r="CV938" s="12"/>
      <c r="CW938" s="12"/>
      <c r="CX938" s="12"/>
      <c r="CY938" s="12"/>
      <c r="CZ938" s="12"/>
      <c r="DA938" s="12"/>
      <c r="DB938" s="12"/>
      <c r="DC938" s="12"/>
      <c r="DD938" s="12"/>
      <c r="DE938" s="12"/>
      <c r="DF938" s="12"/>
      <c r="DG938" s="12"/>
      <c r="DH938" s="12"/>
      <c r="DI938" s="12"/>
      <c r="DJ938" s="12"/>
      <c r="DK938" s="12"/>
      <c r="DL938" s="12"/>
      <c r="DM938" s="12"/>
      <c r="DN938" s="12"/>
      <c r="DO938" s="12"/>
      <c r="DP938" s="12"/>
      <c r="DQ938" s="12"/>
      <c r="DR938" s="12"/>
      <c r="DS938" s="12"/>
      <c r="DT938" s="12"/>
      <c r="DU938" s="12"/>
      <c r="DV938" s="12"/>
      <c r="DW938" s="12"/>
      <c r="DX938" s="12"/>
      <c r="DY938" s="12"/>
      <c r="DZ938" s="12"/>
      <c r="EA938" s="12"/>
      <c r="EB938" s="12"/>
      <c r="EC938" s="12"/>
      <c r="ED938" s="12"/>
      <c r="EE938" s="12"/>
      <c r="EF938" s="12"/>
      <c r="EG938" s="12"/>
      <c r="EH938" s="12"/>
      <c r="EI938" s="12"/>
      <c r="EJ938" s="12"/>
      <c r="EK938" s="12"/>
      <c r="EL938" s="12"/>
      <c r="EM938" s="12"/>
      <c r="EN938" s="12"/>
      <c r="EO938" s="12"/>
      <c r="EP938" s="12"/>
      <c r="EQ938" s="12"/>
      <c r="ER938" s="12"/>
      <c r="ES938" s="12"/>
      <c r="ET938" s="12"/>
      <c r="EU938" s="12"/>
      <c r="EV938" s="12"/>
      <c r="EW938" s="12"/>
      <c r="EX938" s="12"/>
      <c r="EY938" s="12"/>
      <c r="EZ938" s="12"/>
      <c r="FA938" s="12"/>
      <c r="FB938" s="12"/>
      <c r="FC938" s="12"/>
      <c r="FD938" s="12"/>
      <c r="FE938" s="12"/>
      <c r="FF938" s="12"/>
      <c r="FG938" s="12"/>
      <c r="FH938" s="12"/>
      <c r="FI938" s="12"/>
      <c r="FJ938" s="12"/>
      <c r="FK938" s="12"/>
      <c r="FL938" s="12"/>
      <c r="FM938" s="12"/>
      <c r="FN938" s="12"/>
      <c r="FO938" s="12"/>
      <c r="FP938" s="12"/>
      <c r="FQ938" s="12"/>
      <c r="FR938" s="12"/>
    </row>
    <row r="939" spans="19:174" x14ac:dyDescent="0.3">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c r="CE939" s="12"/>
      <c r="CF939" s="12"/>
      <c r="CG939" s="12"/>
      <c r="CH939" s="12"/>
      <c r="CI939" s="12"/>
      <c r="CJ939" s="12"/>
      <c r="CK939" s="12"/>
      <c r="CL939" s="12"/>
      <c r="CM939" s="12"/>
      <c r="CN939" s="12"/>
      <c r="CO939" s="12"/>
      <c r="CP939" s="12"/>
      <c r="CQ939" s="12"/>
      <c r="CR939" s="12"/>
      <c r="CS939" s="12"/>
      <c r="CT939" s="12"/>
      <c r="CU939" s="12"/>
      <c r="CV939" s="12"/>
      <c r="CW939" s="12"/>
      <c r="CX939" s="12"/>
      <c r="CY939" s="12"/>
      <c r="CZ939" s="12"/>
      <c r="DA939" s="12"/>
      <c r="DB939" s="12"/>
      <c r="DC939" s="12"/>
      <c r="DD939" s="12"/>
      <c r="DE939" s="12"/>
      <c r="DF939" s="12"/>
      <c r="DG939" s="12"/>
      <c r="DH939" s="12"/>
      <c r="DI939" s="12"/>
      <c r="DJ939" s="12"/>
      <c r="DK939" s="12"/>
      <c r="DL939" s="12"/>
      <c r="DM939" s="12"/>
      <c r="DN939" s="12"/>
      <c r="DO939" s="12"/>
      <c r="DP939" s="12"/>
      <c r="DQ939" s="12"/>
      <c r="DR939" s="12"/>
      <c r="DS939" s="12"/>
      <c r="DT939" s="12"/>
      <c r="DU939" s="12"/>
      <c r="DV939" s="12"/>
      <c r="DW939" s="12"/>
      <c r="DX939" s="12"/>
      <c r="DY939" s="12"/>
      <c r="DZ939" s="12"/>
      <c r="EA939" s="12"/>
      <c r="EB939" s="12"/>
      <c r="EC939" s="12"/>
      <c r="ED939" s="12"/>
      <c r="EE939" s="12"/>
      <c r="EF939" s="12"/>
      <c r="EG939" s="12"/>
      <c r="EH939" s="12"/>
      <c r="EI939" s="12"/>
      <c r="EJ939" s="12"/>
      <c r="EK939" s="12"/>
      <c r="EL939" s="12"/>
      <c r="EM939" s="12"/>
      <c r="EN939" s="12"/>
      <c r="EO939" s="12"/>
      <c r="EP939" s="12"/>
      <c r="EQ939" s="12"/>
      <c r="ER939" s="12"/>
      <c r="ES939" s="12"/>
      <c r="ET939" s="12"/>
      <c r="EU939" s="12"/>
      <c r="EV939" s="12"/>
      <c r="EW939" s="12"/>
      <c r="EX939" s="12"/>
      <c r="EY939" s="12"/>
      <c r="EZ939" s="12"/>
      <c r="FA939" s="12"/>
      <c r="FB939" s="12"/>
      <c r="FC939" s="12"/>
      <c r="FD939" s="12"/>
      <c r="FE939" s="12"/>
      <c r="FF939" s="12"/>
      <c r="FG939" s="12"/>
      <c r="FH939" s="12"/>
      <c r="FI939" s="12"/>
      <c r="FJ939" s="12"/>
      <c r="FK939" s="12"/>
      <c r="FL939" s="12"/>
      <c r="FM939" s="12"/>
      <c r="FN939" s="12"/>
      <c r="FO939" s="12"/>
      <c r="FP939" s="12"/>
      <c r="FQ939" s="12"/>
      <c r="FR939" s="12"/>
    </row>
    <row r="940" spans="19:174" x14ac:dyDescent="0.3">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12"/>
      <c r="CC940" s="12"/>
      <c r="CD940" s="12"/>
      <c r="CE940" s="12"/>
      <c r="CF940" s="12"/>
      <c r="CG940" s="12"/>
      <c r="CH940" s="12"/>
      <c r="CI940" s="12"/>
      <c r="CJ940" s="12"/>
      <c r="CK940" s="12"/>
      <c r="CL940" s="12"/>
      <c r="CM940" s="12"/>
      <c r="CN940" s="12"/>
      <c r="CO940" s="12"/>
      <c r="CP940" s="12"/>
      <c r="CQ940" s="12"/>
      <c r="CR940" s="12"/>
      <c r="CS940" s="12"/>
      <c r="CT940" s="12"/>
      <c r="CU940" s="12"/>
      <c r="CV940" s="12"/>
      <c r="CW940" s="12"/>
      <c r="CX940" s="12"/>
      <c r="CY940" s="12"/>
      <c r="CZ940" s="12"/>
      <c r="DA940" s="12"/>
      <c r="DB940" s="12"/>
      <c r="DC940" s="12"/>
      <c r="DD940" s="12"/>
      <c r="DE940" s="12"/>
      <c r="DF940" s="12"/>
      <c r="DG940" s="12"/>
      <c r="DH940" s="12"/>
      <c r="DI940" s="12"/>
      <c r="DJ940" s="12"/>
      <c r="DK940" s="12"/>
      <c r="DL940" s="12"/>
      <c r="DM940" s="12"/>
      <c r="DN940" s="12"/>
      <c r="DO940" s="12"/>
      <c r="DP940" s="12"/>
      <c r="DQ940" s="12"/>
      <c r="DR940" s="12"/>
      <c r="DS940" s="12"/>
      <c r="DT940" s="12"/>
      <c r="DU940" s="12"/>
      <c r="DV940" s="12"/>
      <c r="DW940" s="12"/>
      <c r="DX940" s="12"/>
      <c r="DY940" s="12"/>
      <c r="DZ940" s="12"/>
      <c r="EA940" s="12"/>
      <c r="EB940" s="12"/>
      <c r="EC940" s="12"/>
      <c r="ED940" s="12"/>
      <c r="EE940" s="12"/>
      <c r="EF940" s="12"/>
      <c r="EG940" s="12"/>
      <c r="EH940" s="12"/>
      <c r="EI940" s="12"/>
      <c r="EJ940" s="12"/>
      <c r="EK940" s="12"/>
      <c r="EL940" s="12"/>
      <c r="EM940" s="12"/>
      <c r="EN940" s="12"/>
      <c r="EO940" s="12"/>
      <c r="EP940" s="12"/>
      <c r="EQ940" s="12"/>
      <c r="ER940" s="12"/>
      <c r="ES940" s="12"/>
      <c r="ET940" s="12"/>
      <c r="EU940" s="12"/>
      <c r="EV940" s="12"/>
      <c r="EW940" s="12"/>
      <c r="EX940" s="12"/>
      <c r="EY940" s="12"/>
      <c r="EZ940" s="12"/>
      <c r="FA940" s="12"/>
      <c r="FB940" s="12"/>
      <c r="FC940" s="12"/>
      <c r="FD940" s="12"/>
      <c r="FE940" s="12"/>
      <c r="FF940" s="12"/>
      <c r="FG940" s="12"/>
      <c r="FH940" s="12"/>
      <c r="FI940" s="12"/>
      <c r="FJ940" s="12"/>
      <c r="FK940" s="12"/>
      <c r="FL940" s="12"/>
      <c r="FM940" s="12"/>
      <c r="FN940" s="12"/>
      <c r="FO940" s="12"/>
      <c r="FP940" s="12"/>
      <c r="FQ940" s="12"/>
      <c r="FR940" s="12"/>
    </row>
    <row r="941" spans="19:174" x14ac:dyDescent="0.3">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12"/>
      <c r="CC941" s="12"/>
      <c r="CD941" s="12"/>
      <c r="CE941" s="12"/>
      <c r="CF941" s="12"/>
      <c r="CG941" s="12"/>
      <c r="CH941" s="12"/>
      <c r="CI941" s="12"/>
      <c r="CJ941" s="12"/>
      <c r="CK941" s="12"/>
      <c r="CL941" s="12"/>
      <c r="CM941" s="12"/>
      <c r="CN941" s="12"/>
      <c r="CO941" s="12"/>
      <c r="CP941" s="12"/>
      <c r="CQ941" s="12"/>
      <c r="CR941" s="12"/>
      <c r="CS941" s="12"/>
      <c r="CT941" s="12"/>
      <c r="CU941" s="12"/>
      <c r="CV941" s="12"/>
      <c r="CW941" s="12"/>
      <c r="CX941" s="12"/>
      <c r="CY941" s="12"/>
      <c r="CZ941" s="12"/>
      <c r="DA941" s="12"/>
      <c r="DB941" s="12"/>
      <c r="DC941" s="12"/>
      <c r="DD941" s="12"/>
      <c r="DE941" s="12"/>
      <c r="DF941" s="12"/>
      <c r="DG941" s="12"/>
      <c r="DH941" s="12"/>
      <c r="DI941" s="12"/>
      <c r="DJ941" s="12"/>
      <c r="DK941" s="12"/>
      <c r="DL941" s="12"/>
      <c r="DM941" s="12"/>
      <c r="DN941" s="12"/>
      <c r="DO941" s="12"/>
      <c r="DP941" s="12"/>
      <c r="DQ941" s="12"/>
      <c r="DR941" s="12"/>
      <c r="DS941" s="12"/>
      <c r="DT941" s="12"/>
      <c r="DU941" s="12"/>
      <c r="DV941" s="12"/>
      <c r="DW941" s="12"/>
      <c r="DX941" s="12"/>
      <c r="DY941" s="12"/>
      <c r="DZ941" s="12"/>
      <c r="EA941" s="12"/>
      <c r="EB941" s="12"/>
      <c r="EC941" s="12"/>
      <c r="ED941" s="12"/>
      <c r="EE941" s="12"/>
      <c r="EF941" s="12"/>
      <c r="EG941" s="12"/>
      <c r="EH941" s="12"/>
      <c r="EI941" s="12"/>
      <c r="EJ941" s="12"/>
      <c r="EK941" s="12"/>
      <c r="EL941" s="12"/>
      <c r="EM941" s="12"/>
      <c r="EN941" s="12"/>
      <c r="EO941" s="12"/>
      <c r="EP941" s="12"/>
      <c r="EQ941" s="12"/>
      <c r="ER941" s="12"/>
      <c r="ES941" s="12"/>
      <c r="ET941" s="12"/>
      <c r="EU941" s="12"/>
      <c r="EV941" s="12"/>
      <c r="EW941" s="12"/>
      <c r="EX941" s="12"/>
      <c r="EY941" s="12"/>
      <c r="EZ941" s="12"/>
      <c r="FA941" s="12"/>
      <c r="FB941" s="12"/>
      <c r="FC941" s="12"/>
      <c r="FD941" s="12"/>
      <c r="FE941" s="12"/>
      <c r="FF941" s="12"/>
      <c r="FG941" s="12"/>
      <c r="FH941" s="12"/>
      <c r="FI941" s="12"/>
      <c r="FJ941" s="12"/>
      <c r="FK941" s="12"/>
      <c r="FL941" s="12"/>
      <c r="FM941" s="12"/>
      <c r="FN941" s="12"/>
      <c r="FO941" s="12"/>
      <c r="FP941" s="12"/>
      <c r="FQ941" s="12"/>
      <c r="FR941" s="12"/>
    </row>
    <row r="942" spans="19:174" x14ac:dyDescent="0.3">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12"/>
      <c r="CC942" s="12"/>
      <c r="CD942" s="12"/>
      <c r="CE942" s="12"/>
      <c r="CF942" s="12"/>
      <c r="CG942" s="12"/>
      <c r="CH942" s="12"/>
      <c r="CI942" s="12"/>
      <c r="CJ942" s="12"/>
      <c r="CK942" s="12"/>
      <c r="CL942" s="12"/>
      <c r="CM942" s="12"/>
      <c r="CN942" s="12"/>
      <c r="CO942" s="12"/>
      <c r="CP942" s="12"/>
      <c r="CQ942" s="12"/>
      <c r="CR942" s="12"/>
      <c r="CS942" s="12"/>
      <c r="CT942" s="12"/>
      <c r="CU942" s="12"/>
      <c r="CV942" s="12"/>
      <c r="CW942" s="12"/>
      <c r="CX942" s="12"/>
      <c r="CY942" s="12"/>
      <c r="CZ942" s="12"/>
      <c r="DA942" s="12"/>
      <c r="DB942" s="12"/>
      <c r="DC942" s="12"/>
      <c r="DD942" s="12"/>
      <c r="DE942" s="12"/>
      <c r="DF942" s="12"/>
      <c r="DG942" s="12"/>
      <c r="DH942" s="12"/>
      <c r="DI942" s="12"/>
      <c r="DJ942" s="12"/>
      <c r="DK942" s="12"/>
      <c r="DL942" s="12"/>
      <c r="DM942" s="12"/>
      <c r="DN942" s="12"/>
      <c r="DO942" s="12"/>
      <c r="DP942" s="12"/>
      <c r="DQ942" s="12"/>
      <c r="DR942" s="12"/>
      <c r="DS942" s="12"/>
      <c r="DT942" s="12"/>
      <c r="DU942" s="12"/>
      <c r="DV942" s="12"/>
      <c r="DW942" s="12"/>
      <c r="DX942" s="12"/>
      <c r="DY942" s="12"/>
      <c r="DZ942" s="12"/>
      <c r="EA942" s="12"/>
      <c r="EB942" s="12"/>
      <c r="EC942" s="12"/>
      <c r="ED942" s="12"/>
      <c r="EE942" s="12"/>
      <c r="EF942" s="12"/>
      <c r="EG942" s="12"/>
      <c r="EH942" s="12"/>
      <c r="EI942" s="12"/>
      <c r="EJ942" s="12"/>
      <c r="EK942" s="12"/>
      <c r="EL942" s="12"/>
      <c r="EM942" s="12"/>
      <c r="EN942" s="12"/>
      <c r="EO942" s="12"/>
      <c r="EP942" s="12"/>
      <c r="EQ942" s="12"/>
      <c r="ER942" s="12"/>
      <c r="ES942" s="12"/>
      <c r="ET942" s="12"/>
      <c r="EU942" s="12"/>
      <c r="EV942" s="12"/>
      <c r="EW942" s="12"/>
      <c r="EX942" s="12"/>
      <c r="EY942" s="12"/>
      <c r="EZ942" s="12"/>
      <c r="FA942" s="12"/>
      <c r="FB942" s="12"/>
      <c r="FC942" s="12"/>
      <c r="FD942" s="12"/>
      <c r="FE942" s="12"/>
      <c r="FF942" s="12"/>
      <c r="FG942" s="12"/>
      <c r="FH942" s="12"/>
      <c r="FI942" s="12"/>
      <c r="FJ942" s="12"/>
      <c r="FK942" s="12"/>
      <c r="FL942" s="12"/>
      <c r="FM942" s="12"/>
      <c r="FN942" s="12"/>
      <c r="FO942" s="12"/>
      <c r="FP942" s="12"/>
      <c r="FQ942" s="12"/>
      <c r="FR942" s="12"/>
    </row>
    <row r="943" spans="19:174" x14ac:dyDescent="0.3">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c r="CA943" s="12"/>
      <c r="CB943" s="12"/>
      <c r="CC943" s="12"/>
      <c r="CD943" s="12"/>
      <c r="CE943" s="12"/>
      <c r="CF943" s="12"/>
      <c r="CG943" s="12"/>
      <c r="CH943" s="12"/>
      <c r="CI943" s="12"/>
      <c r="CJ943" s="12"/>
      <c r="CK943" s="12"/>
      <c r="CL943" s="12"/>
      <c r="CM943" s="12"/>
      <c r="CN943" s="12"/>
      <c r="CO943" s="12"/>
      <c r="CP943" s="12"/>
      <c r="CQ943" s="12"/>
      <c r="CR943" s="12"/>
      <c r="CS943" s="12"/>
      <c r="CT943" s="12"/>
      <c r="CU943" s="12"/>
      <c r="CV943" s="12"/>
      <c r="CW943" s="12"/>
      <c r="CX943" s="12"/>
      <c r="CY943" s="12"/>
      <c r="CZ943" s="12"/>
      <c r="DA943" s="12"/>
      <c r="DB943" s="12"/>
      <c r="DC943" s="12"/>
      <c r="DD943" s="12"/>
      <c r="DE943" s="12"/>
      <c r="DF943" s="12"/>
      <c r="DG943" s="12"/>
      <c r="DH943" s="12"/>
      <c r="DI943" s="12"/>
      <c r="DJ943" s="12"/>
      <c r="DK943" s="12"/>
      <c r="DL943" s="12"/>
      <c r="DM943" s="12"/>
      <c r="DN943" s="12"/>
      <c r="DO943" s="12"/>
      <c r="DP943" s="12"/>
      <c r="DQ943" s="12"/>
      <c r="DR943" s="12"/>
      <c r="DS943" s="12"/>
      <c r="DT943" s="12"/>
      <c r="DU943" s="12"/>
      <c r="DV943" s="12"/>
      <c r="DW943" s="12"/>
      <c r="DX943" s="12"/>
      <c r="DY943" s="12"/>
      <c r="DZ943" s="12"/>
      <c r="EA943" s="12"/>
      <c r="EB943" s="12"/>
      <c r="EC943" s="12"/>
      <c r="ED943" s="12"/>
      <c r="EE943" s="12"/>
      <c r="EF943" s="12"/>
      <c r="EG943" s="12"/>
      <c r="EH943" s="12"/>
      <c r="EI943" s="12"/>
      <c r="EJ943" s="12"/>
      <c r="EK943" s="12"/>
      <c r="EL943" s="12"/>
      <c r="EM943" s="12"/>
      <c r="EN943" s="12"/>
      <c r="EO943" s="12"/>
      <c r="EP943" s="12"/>
      <c r="EQ943" s="12"/>
      <c r="ER943" s="12"/>
      <c r="ES943" s="12"/>
      <c r="ET943" s="12"/>
      <c r="EU943" s="12"/>
      <c r="EV943" s="12"/>
      <c r="EW943" s="12"/>
      <c r="EX943" s="12"/>
      <c r="EY943" s="12"/>
      <c r="EZ943" s="12"/>
      <c r="FA943" s="12"/>
      <c r="FB943" s="12"/>
      <c r="FC943" s="12"/>
      <c r="FD943" s="12"/>
      <c r="FE943" s="12"/>
      <c r="FF943" s="12"/>
      <c r="FG943" s="12"/>
      <c r="FH943" s="12"/>
      <c r="FI943" s="12"/>
      <c r="FJ943" s="12"/>
      <c r="FK943" s="12"/>
      <c r="FL943" s="12"/>
      <c r="FM943" s="12"/>
      <c r="FN943" s="12"/>
      <c r="FO943" s="12"/>
      <c r="FP943" s="12"/>
      <c r="FQ943" s="12"/>
      <c r="FR943" s="12"/>
    </row>
    <row r="944" spans="19:174" x14ac:dyDescent="0.3">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c r="CA944" s="12"/>
      <c r="CB944" s="12"/>
      <c r="CC944" s="12"/>
      <c r="CD944" s="12"/>
      <c r="CE944" s="12"/>
      <c r="CF944" s="12"/>
      <c r="CG944" s="12"/>
      <c r="CH944" s="12"/>
      <c r="CI944" s="12"/>
      <c r="CJ944" s="12"/>
      <c r="CK944" s="12"/>
      <c r="CL944" s="12"/>
      <c r="CM944" s="12"/>
      <c r="CN944" s="12"/>
      <c r="CO944" s="12"/>
      <c r="CP944" s="12"/>
      <c r="CQ944" s="12"/>
      <c r="CR944" s="12"/>
      <c r="CS944" s="12"/>
      <c r="CT944" s="12"/>
      <c r="CU944" s="12"/>
      <c r="CV944" s="12"/>
      <c r="CW944" s="12"/>
      <c r="CX944" s="12"/>
      <c r="CY944" s="12"/>
      <c r="CZ944" s="12"/>
      <c r="DA944" s="12"/>
      <c r="DB944" s="12"/>
      <c r="DC944" s="12"/>
      <c r="DD944" s="12"/>
      <c r="DE944" s="12"/>
      <c r="DF944" s="12"/>
      <c r="DG944" s="12"/>
      <c r="DH944" s="12"/>
      <c r="DI944" s="12"/>
      <c r="DJ944" s="12"/>
      <c r="DK944" s="12"/>
      <c r="DL944" s="12"/>
      <c r="DM944" s="12"/>
      <c r="DN944" s="12"/>
      <c r="DO944" s="12"/>
      <c r="DP944" s="12"/>
      <c r="DQ944" s="12"/>
      <c r="DR944" s="12"/>
      <c r="DS944" s="12"/>
      <c r="DT944" s="12"/>
      <c r="DU944" s="12"/>
      <c r="DV944" s="12"/>
      <c r="DW944" s="12"/>
      <c r="DX944" s="12"/>
      <c r="DY944" s="12"/>
      <c r="DZ944" s="12"/>
      <c r="EA944" s="12"/>
      <c r="EB944" s="12"/>
      <c r="EC944" s="12"/>
      <c r="ED944" s="12"/>
      <c r="EE944" s="12"/>
      <c r="EF944" s="12"/>
      <c r="EG944" s="12"/>
      <c r="EH944" s="12"/>
      <c r="EI944" s="12"/>
      <c r="EJ944" s="12"/>
      <c r="EK944" s="12"/>
      <c r="EL944" s="12"/>
      <c r="EM944" s="12"/>
      <c r="EN944" s="12"/>
      <c r="EO944" s="12"/>
      <c r="EP944" s="12"/>
      <c r="EQ944" s="12"/>
      <c r="ER944" s="12"/>
      <c r="ES944" s="12"/>
      <c r="ET944" s="12"/>
      <c r="EU944" s="12"/>
      <c r="EV944" s="12"/>
      <c r="EW944" s="12"/>
      <c r="EX944" s="12"/>
      <c r="EY944" s="12"/>
      <c r="EZ944" s="12"/>
      <c r="FA944" s="12"/>
      <c r="FB944" s="12"/>
      <c r="FC944" s="12"/>
      <c r="FD944" s="12"/>
      <c r="FE944" s="12"/>
      <c r="FF944" s="12"/>
      <c r="FG944" s="12"/>
      <c r="FH944" s="12"/>
      <c r="FI944" s="12"/>
      <c r="FJ944" s="12"/>
      <c r="FK944" s="12"/>
      <c r="FL944" s="12"/>
      <c r="FM944" s="12"/>
      <c r="FN944" s="12"/>
      <c r="FO944" s="12"/>
      <c r="FP944" s="12"/>
      <c r="FQ944" s="12"/>
      <c r="FR944" s="12"/>
    </row>
    <row r="945" spans="19:174" x14ac:dyDescent="0.3">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c r="CA945" s="12"/>
      <c r="CB945" s="12"/>
      <c r="CC945" s="12"/>
      <c r="CD945" s="12"/>
      <c r="CE945" s="12"/>
      <c r="CF945" s="12"/>
      <c r="CG945" s="12"/>
      <c r="CH945" s="12"/>
      <c r="CI945" s="12"/>
      <c r="CJ945" s="12"/>
      <c r="CK945" s="12"/>
      <c r="CL945" s="12"/>
      <c r="CM945" s="12"/>
      <c r="CN945" s="12"/>
      <c r="CO945" s="12"/>
      <c r="CP945" s="12"/>
      <c r="CQ945" s="12"/>
      <c r="CR945" s="12"/>
      <c r="CS945" s="12"/>
      <c r="CT945" s="12"/>
      <c r="CU945" s="12"/>
      <c r="CV945" s="12"/>
      <c r="CW945" s="12"/>
      <c r="CX945" s="12"/>
      <c r="CY945" s="12"/>
      <c r="CZ945" s="12"/>
      <c r="DA945" s="12"/>
      <c r="DB945" s="12"/>
      <c r="DC945" s="12"/>
      <c r="DD945" s="12"/>
      <c r="DE945" s="12"/>
      <c r="DF945" s="12"/>
      <c r="DG945" s="12"/>
      <c r="DH945" s="12"/>
      <c r="DI945" s="12"/>
      <c r="DJ945" s="12"/>
      <c r="DK945" s="12"/>
      <c r="DL945" s="12"/>
      <c r="DM945" s="12"/>
      <c r="DN945" s="12"/>
      <c r="DO945" s="12"/>
      <c r="DP945" s="12"/>
      <c r="DQ945" s="12"/>
      <c r="DR945" s="12"/>
      <c r="DS945" s="12"/>
      <c r="DT945" s="12"/>
      <c r="DU945" s="12"/>
      <c r="DV945" s="12"/>
      <c r="DW945" s="12"/>
      <c r="DX945" s="12"/>
      <c r="DY945" s="12"/>
      <c r="DZ945" s="12"/>
      <c r="EA945" s="12"/>
      <c r="EB945" s="12"/>
      <c r="EC945" s="12"/>
      <c r="ED945" s="12"/>
      <c r="EE945" s="12"/>
      <c r="EF945" s="12"/>
      <c r="EG945" s="12"/>
      <c r="EH945" s="12"/>
      <c r="EI945" s="12"/>
      <c r="EJ945" s="12"/>
      <c r="EK945" s="12"/>
      <c r="EL945" s="12"/>
      <c r="EM945" s="12"/>
      <c r="EN945" s="12"/>
      <c r="EO945" s="12"/>
      <c r="EP945" s="12"/>
      <c r="EQ945" s="12"/>
      <c r="ER945" s="12"/>
      <c r="ES945" s="12"/>
      <c r="ET945" s="12"/>
      <c r="EU945" s="12"/>
      <c r="EV945" s="12"/>
      <c r="EW945" s="12"/>
      <c r="EX945" s="12"/>
      <c r="EY945" s="12"/>
      <c r="EZ945" s="12"/>
      <c r="FA945" s="12"/>
      <c r="FB945" s="12"/>
      <c r="FC945" s="12"/>
      <c r="FD945" s="12"/>
      <c r="FE945" s="12"/>
      <c r="FF945" s="12"/>
      <c r="FG945" s="12"/>
      <c r="FH945" s="12"/>
      <c r="FI945" s="12"/>
      <c r="FJ945" s="12"/>
      <c r="FK945" s="12"/>
      <c r="FL945" s="12"/>
      <c r="FM945" s="12"/>
      <c r="FN945" s="12"/>
      <c r="FO945" s="12"/>
      <c r="FP945" s="12"/>
      <c r="FQ945" s="12"/>
      <c r="FR945" s="12"/>
    </row>
    <row r="946" spans="19:174" x14ac:dyDescent="0.3">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12"/>
      <c r="CC946" s="12"/>
      <c r="CD946" s="12"/>
      <c r="CE946" s="12"/>
      <c r="CF946" s="12"/>
      <c r="CG946" s="12"/>
      <c r="CH946" s="12"/>
      <c r="CI946" s="12"/>
      <c r="CJ946" s="12"/>
      <c r="CK946" s="12"/>
      <c r="CL946" s="12"/>
      <c r="CM946" s="12"/>
      <c r="CN946" s="12"/>
      <c r="CO946" s="12"/>
      <c r="CP946" s="12"/>
      <c r="CQ946" s="12"/>
      <c r="CR946" s="12"/>
      <c r="CS946" s="12"/>
      <c r="CT946" s="12"/>
      <c r="CU946" s="12"/>
      <c r="CV946" s="12"/>
      <c r="CW946" s="12"/>
      <c r="CX946" s="12"/>
      <c r="CY946" s="12"/>
      <c r="CZ946" s="12"/>
      <c r="DA946" s="12"/>
      <c r="DB946" s="12"/>
      <c r="DC946" s="12"/>
      <c r="DD946" s="12"/>
      <c r="DE946" s="12"/>
      <c r="DF946" s="12"/>
      <c r="DG946" s="12"/>
      <c r="DH946" s="12"/>
      <c r="DI946" s="12"/>
      <c r="DJ946" s="12"/>
      <c r="DK946" s="12"/>
      <c r="DL946" s="12"/>
      <c r="DM946" s="12"/>
      <c r="DN946" s="12"/>
      <c r="DO946" s="12"/>
      <c r="DP946" s="12"/>
      <c r="DQ946" s="12"/>
      <c r="DR946" s="12"/>
      <c r="DS946" s="12"/>
      <c r="DT946" s="12"/>
      <c r="DU946" s="12"/>
      <c r="DV946" s="12"/>
      <c r="DW946" s="12"/>
      <c r="DX946" s="12"/>
      <c r="DY946" s="12"/>
      <c r="DZ946" s="12"/>
      <c r="EA946" s="12"/>
      <c r="EB946" s="12"/>
      <c r="EC946" s="12"/>
      <c r="ED946" s="12"/>
      <c r="EE946" s="12"/>
      <c r="EF946" s="12"/>
      <c r="EG946" s="12"/>
      <c r="EH946" s="12"/>
      <c r="EI946" s="12"/>
      <c r="EJ946" s="12"/>
      <c r="EK946" s="12"/>
      <c r="EL946" s="12"/>
      <c r="EM946" s="12"/>
      <c r="EN946" s="12"/>
      <c r="EO946" s="12"/>
      <c r="EP946" s="12"/>
      <c r="EQ946" s="12"/>
      <c r="ER946" s="12"/>
      <c r="ES946" s="12"/>
      <c r="ET946" s="12"/>
      <c r="EU946" s="12"/>
      <c r="EV946" s="12"/>
      <c r="EW946" s="12"/>
      <c r="EX946" s="12"/>
      <c r="EY946" s="12"/>
      <c r="EZ946" s="12"/>
      <c r="FA946" s="12"/>
      <c r="FB946" s="12"/>
      <c r="FC946" s="12"/>
      <c r="FD946" s="12"/>
      <c r="FE946" s="12"/>
      <c r="FF946" s="12"/>
      <c r="FG946" s="12"/>
      <c r="FH946" s="12"/>
      <c r="FI946" s="12"/>
      <c r="FJ946" s="12"/>
      <c r="FK946" s="12"/>
      <c r="FL946" s="12"/>
      <c r="FM946" s="12"/>
      <c r="FN946" s="12"/>
      <c r="FO946" s="12"/>
      <c r="FP946" s="12"/>
      <c r="FQ946" s="12"/>
      <c r="FR946" s="12"/>
    </row>
    <row r="947" spans="19:174" x14ac:dyDescent="0.3">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12"/>
      <c r="CC947" s="12"/>
      <c r="CD947" s="12"/>
      <c r="CE947" s="12"/>
      <c r="CF947" s="12"/>
      <c r="CG947" s="12"/>
      <c r="CH947" s="12"/>
      <c r="CI947" s="12"/>
      <c r="CJ947" s="12"/>
      <c r="CK947" s="12"/>
      <c r="CL947" s="12"/>
      <c r="CM947" s="12"/>
      <c r="CN947" s="12"/>
      <c r="CO947" s="12"/>
      <c r="CP947" s="12"/>
      <c r="CQ947" s="12"/>
      <c r="CR947" s="12"/>
      <c r="CS947" s="12"/>
      <c r="CT947" s="12"/>
      <c r="CU947" s="12"/>
      <c r="CV947" s="12"/>
      <c r="CW947" s="12"/>
      <c r="CX947" s="12"/>
      <c r="CY947" s="12"/>
      <c r="CZ947" s="12"/>
      <c r="DA947" s="12"/>
      <c r="DB947" s="12"/>
      <c r="DC947" s="12"/>
      <c r="DD947" s="12"/>
      <c r="DE947" s="12"/>
      <c r="DF947" s="12"/>
      <c r="DG947" s="12"/>
      <c r="DH947" s="12"/>
      <c r="DI947" s="12"/>
      <c r="DJ947" s="12"/>
      <c r="DK947" s="12"/>
      <c r="DL947" s="12"/>
      <c r="DM947" s="12"/>
      <c r="DN947" s="12"/>
      <c r="DO947" s="12"/>
      <c r="DP947" s="12"/>
      <c r="DQ947" s="12"/>
      <c r="DR947" s="12"/>
      <c r="DS947" s="12"/>
      <c r="DT947" s="12"/>
      <c r="DU947" s="12"/>
      <c r="DV947" s="12"/>
      <c r="DW947" s="12"/>
      <c r="DX947" s="12"/>
      <c r="DY947" s="12"/>
      <c r="DZ947" s="12"/>
      <c r="EA947" s="12"/>
      <c r="EB947" s="12"/>
      <c r="EC947" s="12"/>
      <c r="ED947" s="12"/>
      <c r="EE947" s="12"/>
      <c r="EF947" s="12"/>
      <c r="EG947" s="12"/>
      <c r="EH947" s="12"/>
      <c r="EI947" s="12"/>
      <c r="EJ947" s="12"/>
      <c r="EK947" s="12"/>
      <c r="EL947" s="12"/>
      <c r="EM947" s="12"/>
      <c r="EN947" s="12"/>
      <c r="EO947" s="12"/>
      <c r="EP947" s="12"/>
      <c r="EQ947" s="12"/>
      <c r="ER947" s="12"/>
      <c r="ES947" s="12"/>
      <c r="ET947" s="12"/>
      <c r="EU947" s="12"/>
      <c r="EV947" s="12"/>
      <c r="EW947" s="12"/>
      <c r="EX947" s="12"/>
      <c r="EY947" s="12"/>
      <c r="EZ947" s="12"/>
      <c r="FA947" s="12"/>
      <c r="FB947" s="12"/>
      <c r="FC947" s="12"/>
      <c r="FD947" s="12"/>
      <c r="FE947" s="12"/>
      <c r="FF947" s="12"/>
      <c r="FG947" s="12"/>
      <c r="FH947" s="12"/>
      <c r="FI947" s="12"/>
      <c r="FJ947" s="12"/>
      <c r="FK947" s="12"/>
      <c r="FL947" s="12"/>
      <c r="FM947" s="12"/>
      <c r="FN947" s="12"/>
      <c r="FO947" s="12"/>
      <c r="FP947" s="12"/>
      <c r="FQ947" s="12"/>
      <c r="FR947" s="12"/>
    </row>
    <row r="948" spans="19:174" x14ac:dyDescent="0.3">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c r="CA948" s="12"/>
      <c r="CB948" s="12"/>
      <c r="CC948" s="12"/>
      <c r="CD948" s="12"/>
      <c r="CE948" s="12"/>
      <c r="CF948" s="12"/>
      <c r="CG948" s="12"/>
      <c r="CH948" s="12"/>
      <c r="CI948" s="12"/>
      <c r="CJ948" s="12"/>
      <c r="CK948" s="12"/>
      <c r="CL948" s="12"/>
      <c r="CM948" s="12"/>
      <c r="CN948" s="12"/>
      <c r="CO948" s="12"/>
      <c r="CP948" s="12"/>
      <c r="CQ948" s="12"/>
      <c r="CR948" s="12"/>
      <c r="CS948" s="12"/>
      <c r="CT948" s="12"/>
      <c r="CU948" s="12"/>
      <c r="CV948" s="12"/>
      <c r="CW948" s="12"/>
      <c r="CX948" s="12"/>
      <c r="CY948" s="12"/>
      <c r="CZ948" s="12"/>
      <c r="DA948" s="12"/>
      <c r="DB948" s="12"/>
      <c r="DC948" s="12"/>
      <c r="DD948" s="12"/>
      <c r="DE948" s="12"/>
      <c r="DF948" s="12"/>
      <c r="DG948" s="12"/>
      <c r="DH948" s="12"/>
      <c r="DI948" s="12"/>
      <c r="DJ948" s="12"/>
      <c r="DK948" s="12"/>
      <c r="DL948" s="12"/>
      <c r="DM948" s="12"/>
      <c r="DN948" s="12"/>
      <c r="DO948" s="12"/>
      <c r="DP948" s="12"/>
      <c r="DQ948" s="12"/>
      <c r="DR948" s="12"/>
      <c r="DS948" s="12"/>
      <c r="DT948" s="12"/>
      <c r="DU948" s="12"/>
      <c r="DV948" s="12"/>
      <c r="DW948" s="12"/>
      <c r="DX948" s="12"/>
      <c r="DY948" s="12"/>
      <c r="DZ948" s="12"/>
      <c r="EA948" s="12"/>
      <c r="EB948" s="12"/>
      <c r="EC948" s="12"/>
      <c r="ED948" s="12"/>
      <c r="EE948" s="12"/>
      <c r="EF948" s="12"/>
      <c r="EG948" s="12"/>
      <c r="EH948" s="12"/>
      <c r="EI948" s="12"/>
      <c r="EJ948" s="12"/>
      <c r="EK948" s="12"/>
      <c r="EL948" s="12"/>
      <c r="EM948" s="12"/>
      <c r="EN948" s="12"/>
      <c r="EO948" s="12"/>
      <c r="EP948" s="12"/>
      <c r="EQ948" s="12"/>
      <c r="ER948" s="12"/>
      <c r="ES948" s="12"/>
      <c r="ET948" s="12"/>
      <c r="EU948" s="12"/>
      <c r="EV948" s="12"/>
      <c r="EW948" s="12"/>
      <c r="EX948" s="12"/>
      <c r="EY948" s="12"/>
      <c r="EZ948" s="12"/>
      <c r="FA948" s="12"/>
      <c r="FB948" s="12"/>
      <c r="FC948" s="12"/>
      <c r="FD948" s="12"/>
      <c r="FE948" s="12"/>
      <c r="FF948" s="12"/>
      <c r="FG948" s="12"/>
      <c r="FH948" s="12"/>
      <c r="FI948" s="12"/>
      <c r="FJ948" s="12"/>
      <c r="FK948" s="12"/>
      <c r="FL948" s="12"/>
      <c r="FM948" s="12"/>
      <c r="FN948" s="12"/>
      <c r="FO948" s="12"/>
      <c r="FP948" s="12"/>
      <c r="FQ948" s="12"/>
      <c r="FR948" s="12"/>
    </row>
    <row r="949" spans="19:174" x14ac:dyDescent="0.3">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c r="CA949" s="12"/>
      <c r="CB949" s="12"/>
      <c r="CC949" s="12"/>
      <c r="CD949" s="12"/>
      <c r="CE949" s="12"/>
      <c r="CF949" s="12"/>
      <c r="CG949" s="12"/>
      <c r="CH949" s="12"/>
      <c r="CI949" s="12"/>
      <c r="CJ949" s="12"/>
      <c r="CK949" s="12"/>
      <c r="CL949" s="12"/>
      <c r="CM949" s="12"/>
      <c r="CN949" s="12"/>
      <c r="CO949" s="12"/>
      <c r="CP949" s="12"/>
      <c r="CQ949" s="12"/>
      <c r="CR949" s="12"/>
      <c r="CS949" s="12"/>
      <c r="CT949" s="12"/>
      <c r="CU949" s="12"/>
      <c r="CV949" s="12"/>
      <c r="CW949" s="12"/>
      <c r="CX949" s="12"/>
      <c r="CY949" s="12"/>
      <c r="CZ949" s="12"/>
      <c r="DA949" s="12"/>
      <c r="DB949" s="12"/>
      <c r="DC949" s="12"/>
      <c r="DD949" s="12"/>
      <c r="DE949" s="12"/>
      <c r="DF949" s="12"/>
      <c r="DG949" s="12"/>
      <c r="DH949" s="12"/>
      <c r="DI949" s="12"/>
      <c r="DJ949" s="12"/>
      <c r="DK949" s="12"/>
      <c r="DL949" s="12"/>
      <c r="DM949" s="12"/>
      <c r="DN949" s="12"/>
      <c r="DO949" s="12"/>
      <c r="DP949" s="12"/>
      <c r="DQ949" s="12"/>
      <c r="DR949" s="12"/>
      <c r="DS949" s="12"/>
      <c r="DT949" s="12"/>
      <c r="DU949" s="12"/>
      <c r="DV949" s="12"/>
      <c r="DW949" s="12"/>
      <c r="DX949" s="12"/>
      <c r="DY949" s="12"/>
      <c r="DZ949" s="12"/>
      <c r="EA949" s="12"/>
      <c r="EB949" s="12"/>
      <c r="EC949" s="12"/>
      <c r="ED949" s="12"/>
      <c r="EE949" s="12"/>
      <c r="EF949" s="12"/>
      <c r="EG949" s="12"/>
      <c r="EH949" s="12"/>
      <c r="EI949" s="12"/>
      <c r="EJ949" s="12"/>
      <c r="EK949" s="12"/>
      <c r="EL949" s="12"/>
      <c r="EM949" s="12"/>
      <c r="EN949" s="12"/>
      <c r="EO949" s="12"/>
      <c r="EP949" s="12"/>
      <c r="EQ949" s="12"/>
      <c r="ER949" s="12"/>
      <c r="ES949" s="12"/>
      <c r="ET949" s="12"/>
      <c r="EU949" s="12"/>
      <c r="EV949" s="12"/>
      <c r="EW949" s="12"/>
      <c r="EX949" s="12"/>
      <c r="EY949" s="12"/>
      <c r="EZ949" s="12"/>
      <c r="FA949" s="12"/>
      <c r="FB949" s="12"/>
      <c r="FC949" s="12"/>
      <c r="FD949" s="12"/>
      <c r="FE949" s="12"/>
      <c r="FF949" s="12"/>
      <c r="FG949" s="12"/>
      <c r="FH949" s="12"/>
      <c r="FI949" s="12"/>
      <c r="FJ949" s="12"/>
      <c r="FK949" s="12"/>
      <c r="FL949" s="12"/>
      <c r="FM949" s="12"/>
      <c r="FN949" s="12"/>
      <c r="FO949" s="12"/>
      <c r="FP949" s="12"/>
      <c r="FQ949" s="12"/>
      <c r="FR949" s="12"/>
    </row>
    <row r="950" spans="19:174" x14ac:dyDescent="0.3">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12"/>
      <c r="CC950" s="12"/>
      <c r="CD950" s="12"/>
      <c r="CE950" s="12"/>
      <c r="CF950" s="12"/>
      <c r="CG950" s="12"/>
      <c r="CH950" s="12"/>
      <c r="CI950" s="12"/>
      <c r="CJ950" s="12"/>
      <c r="CK950" s="12"/>
      <c r="CL950" s="12"/>
      <c r="CM950" s="12"/>
      <c r="CN950" s="12"/>
      <c r="CO950" s="12"/>
      <c r="CP950" s="12"/>
      <c r="CQ950" s="12"/>
      <c r="CR950" s="12"/>
      <c r="CS950" s="12"/>
      <c r="CT950" s="12"/>
      <c r="CU950" s="12"/>
      <c r="CV950" s="12"/>
      <c r="CW950" s="12"/>
      <c r="CX950" s="12"/>
      <c r="CY950" s="12"/>
      <c r="CZ950" s="12"/>
      <c r="DA950" s="12"/>
      <c r="DB950" s="12"/>
      <c r="DC950" s="12"/>
      <c r="DD950" s="12"/>
      <c r="DE950" s="12"/>
      <c r="DF950" s="12"/>
      <c r="DG950" s="12"/>
      <c r="DH950" s="12"/>
      <c r="DI950" s="12"/>
      <c r="DJ950" s="12"/>
      <c r="DK950" s="12"/>
      <c r="DL950" s="12"/>
      <c r="DM950" s="12"/>
      <c r="DN950" s="12"/>
      <c r="DO950" s="12"/>
      <c r="DP950" s="12"/>
      <c r="DQ950" s="12"/>
      <c r="DR950" s="12"/>
      <c r="DS950" s="12"/>
      <c r="DT950" s="12"/>
      <c r="DU950" s="12"/>
      <c r="DV950" s="12"/>
      <c r="DW950" s="12"/>
      <c r="DX950" s="12"/>
      <c r="DY950" s="12"/>
      <c r="DZ950" s="12"/>
      <c r="EA950" s="12"/>
      <c r="EB950" s="12"/>
      <c r="EC950" s="12"/>
      <c r="ED950" s="12"/>
      <c r="EE950" s="12"/>
      <c r="EF950" s="12"/>
      <c r="EG950" s="12"/>
      <c r="EH950" s="12"/>
      <c r="EI950" s="12"/>
      <c r="EJ950" s="12"/>
      <c r="EK950" s="12"/>
      <c r="EL950" s="12"/>
      <c r="EM950" s="12"/>
      <c r="EN950" s="12"/>
      <c r="EO950" s="12"/>
      <c r="EP950" s="12"/>
      <c r="EQ950" s="12"/>
      <c r="ER950" s="12"/>
      <c r="ES950" s="12"/>
      <c r="ET950" s="12"/>
      <c r="EU950" s="12"/>
      <c r="EV950" s="12"/>
      <c r="EW950" s="12"/>
      <c r="EX950" s="12"/>
      <c r="EY950" s="12"/>
      <c r="EZ950" s="12"/>
      <c r="FA950" s="12"/>
      <c r="FB950" s="12"/>
      <c r="FC950" s="12"/>
      <c r="FD950" s="12"/>
      <c r="FE950" s="12"/>
      <c r="FF950" s="12"/>
      <c r="FG950" s="12"/>
      <c r="FH950" s="12"/>
      <c r="FI950" s="12"/>
      <c r="FJ950" s="12"/>
      <c r="FK950" s="12"/>
      <c r="FL950" s="12"/>
      <c r="FM950" s="12"/>
      <c r="FN950" s="12"/>
      <c r="FO950" s="12"/>
      <c r="FP950" s="12"/>
      <c r="FQ950" s="12"/>
      <c r="FR950" s="12"/>
    </row>
    <row r="951" spans="19:174" x14ac:dyDescent="0.3">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c r="CA951" s="12"/>
      <c r="CB951" s="12"/>
      <c r="CC951" s="12"/>
      <c r="CD951" s="12"/>
      <c r="CE951" s="12"/>
      <c r="CF951" s="12"/>
      <c r="CG951" s="12"/>
      <c r="CH951" s="12"/>
      <c r="CI951" s="12"/>
      <c r="CJ951" s="12"/>
      <c r="CK951" s="12"/>
      <c r="CL951" s="12"/>
      <c r="CM951" s="12"/>
      <c r="CN951" s="12"/>
      <c r="CO951" s="12"/>
      <c r="CP951" s="12"/>
      <c r="CQ951" s="12"/>
      <c r="CR951" s="12"/>
      <c r="CS951" s="12"/>
      <c r="CT951" s="12"/>
      <c r="CU951" s="12"/>
      <c r="CV951" s="12"/>
      <c r="CW951" s="12"/>
      <c r="CX951" s="12"/>
      <c r="CY951" s="12"/>
      <c r="CZ951" s="12"/>
      <c r="DA951" s="12"/>
      <c r="DB951" s="12"/>
      <c r="DC951" s="12"/>
      <c r="DD951" s="12"/>
      <c r="DE951" s="12"/>
      <c r="DF951" s="12"/>
      <c r="DG951" s="12"/>
      <c r="DH951" s="12"/>
      <c r="DI951" s="12"/>
      <c r="DJ951" s="12"/>
      <c r="DK951" s="12"/>
      <c r="DL951" s="12"/>
      <c r="DM951" s="12"/>
      <c r="DN951" s="12"/>
      <c r="DO951" s="12"/>
      <c r="DP951" s="12"/>
      <c r="DQ951" s="12"/>
      <c r="DR951" s="12"/>
      <c r="DS951" s="12"/>
      <c r="DT951" s="12"/>
      <c r="DU951" s="12"/>
      <c r="DV951" s="12"/>
      <c r="DW951" s="12"/>
      <c r="DX951" s="12"/>
      <c r="DY951" s="12"/>
      <c r="DZ951" s="12"/>
      <c r="EA951" s="12"/>
      <c r="EB951" s="12"/>
      <c r="EC951" s="12"/>
      <c r="ED951" s="12"/>
      <c r="EE951" s="12"/>
      <c r="EF951" s="12"/>
      <c r="EG951" s="12"/>
      <c r="EH951" s="12"/>
      <c r="EI951" s="12"/>
      <c r="EJ951" s="12"/>
      <c r="EK951" s="12"/>
      <c r="EL951" s="12"/>
      <c r="EM951" s="12"/>
      <c r="EN951" s="12"/>
      <c r="EO951" s="12"/>
      <c r="EP951" s="12"/>
      <c r="EQ951" s="12"/>
      <c r="ER951" s="12"/>
      <c r="ES951" s="12"/>
      <c r="ET951" s="12"/>
      <c r="EU951" s="12"/>
      <c r="EV951" s="12"/>
      <c r="EW951" s="12"/>
      <c r="EX951" s="12"/>
      <c r="EY951" s="12"/>
      <c r="EZ951" s="12"/>
      <c r="FA951" s="12"/>
      <c r="FB951" s="12"/>
      <c r="FC951" s="12"/>
      <c r="FD951" s="12"/>
      <c r="FE951" s="12"/>
      <c r="FF951" s="12"/>
      <c r="FG951" s="12"/>
      <c r="FH951" s="12"/>
      <c r="FI951" s="12"/>
      <c r="FJ951" s="12"/>
      <c r="FK951" s="12"/>
      <c r="FL951" s="12"/>
      <c r="FM951" s="12"/>
      <c r="FN951" s="12"/>
      <c r="FO951" s="12"/>
      <c r="FP951" s="12"/>
      <c r="FQ951" s="12"/>
      <c r="FR951" s="12"/>
    </row>
    <row r="952" spans="19:174" x14ac:dyDescent="0.3">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c r="CE952" s="12"/>
      <c r="CF952" s="12"/>
      <c r="CG952" s="12"/>
      <c r="CH952" s="12"/>
      <c r="CI952" s="12"/>
      <c r="CJ952" s="12"/>
      <c r="CK952" s="12"/>
      <c r="CL952" s="12"/>
      <c r="CM952" s="12"/>
      <c r="CN952" s="12"/>
      <c r="CO952" s="12"/>
      <c r="CP952" s="12"/>
      <c r="CQ952" s="12"/>
      <c r="CR952" s="12"/>
      <c r="CS952" s="12"/>
      <c r="CT952" s="12"/>
      <c r="CU952" s="12"/>
      <c r="CV952" s="12"/>
      <c r="CW952" s="12"/>
      <c r="CX952" s="12"/>
      <c r="CY952" s="12"/>
      <c r="CZ952" s="12"/>
      <c r="DA952" s="12"/>
      <c r="DB952" s="12"/>
      <c r="DC952" s="12"/>
      <c r="DD952" s="12"/>
      <c r="DE952" s="12"/>
      <c r="DF952" s="12"/>
      <c r="DG952" s="12"/>
      <c r="DH952" s="12"/>
      <c r="DI952" s="12"/>
      <c r="DJ952" s="12"/>
      <c r="DK952" s="12"/>
      <c r="DL952" s="12"/>
      <c r="DM952" s="12"/>
      <c r="DN952" s="12"/>
      <c r="DO952" s="12"/>
      <c r="DP952" s="12"/>
      <c r="DQ952" s="12"/>
      <c r="DR952" s="12"/>
      <c r="DS952" s="12"/>
      <c r="DT952" s="12"/>
      <c r="DU952" s="12"/>
      <c r="DV952" s="12"/>
      <c r="DW952" s="12"/>
      <c r="DX952" s="12"/>
      <c r="DY952" s="12"/>
      <c r="DZ952" s="12"/>
      <c r="EA952" s="12"/>
      <c r="EB952" s="12"/>
      <c r="EC952" s="12"/>
      <c r="ED952" s="12"/>
      <c r="EE952" s="12"/>
      <c r="EF952" s="12"/>
      <c r="EG952" s="12"/>
      <c r="EH952" s="12"/>
      <c r="EI952" s="12"/>
      <c r="EJ952" s="12"/>
      <c r="EK952" s="12"/>
      <c r="EL952" s="12"/>
      <c r="EM952" s="12"/>
      <c r="EN952" s="12"/>
      <c r="EO952" s="12"/>
      <c r="EP952" s="12"/>
      <c r="EQ952" s="12"/>
      <c r="ER952" s="12"/>
      <c r="ES952" s="12"/>
      <c r="ET952" s="12"/>
      <c r="EU952" s="12"/>
      <c r="EV952" s="12"/>
      <c r="EW952" s="12"/>
      <c r="EX952" s="12"/>
      <c r="EY952" s="12"/>
      <c r="EZ952" s="12"/>
      <c r="FA952" s="12"/>
      <c r="FB952" s="12"/>
      <c r="FC952" s="12"/>
      <c r="FD952" s="12"/>
      <c r="FE952" s="12"/>
      <c r="FF952" s="12"/>
      <c r="FG952" s="12"/>
      <c r="FH952" s="12"/>
      <c r="FI952" s="12"/>
      <c r="FJ952" s="12"/>
      <c r="FK952" s="12"/>
      <c r="FL952" s="12"/>
      <c r="FM952" s="12"/>
      <c r="FN952" s="12"/>
      <c r="FO952" s="12"/>
      <c r="FP952" s="12"/>
      <c r="FQ952" s="12"/>
      <c r="FR952" s="12"/>
    </row>
    <row r="953" spans="19:174" x14ac:dyDescent="0.3">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12"/>
      <c r="CC953" s="12"/>
      <c r="CD953" s="12"/>
      <c r="CE953" s="12"/>
      <c r="CF953" s="12"/>
      <c r="CG953" s="12"/>
      <c r="CH953" s="12"/>
      <c r="CI953" s="12"/>
      <c r="CJ953" s="12"/>
      <c r="CK953" s="12"/>
      <c r="CL953" s="12"/>
      <c r="CM953" s="12"/>
      <c r="CN953" s="12"/>
      <c r="CO953" s="12"/>
      <c r="CP953" s="12"/>
      <c r="CQ953" s="12"/>
      <c r="CR953" s="12"/>
      <c r="CS953" s="12"/>
      <c r="CT953" s="12"/>
      <c r="CU953" s="12"/>
      <c r="CV953" s="12"/>
      <c r="CW953" s="12"/>
      <c r="CX953" s="12"/>
      <c r="CY953" s="12"/>
      <c r="CZ953" s="12"/>
      <c r="DA953" s="12"/>
      <c r="DB953" s="12"/>
      <c r="DC953" s="12"/>
      <c r="DD953" s="12"/>
      <c r="DE953" s="12"/>
      <c r="DF953" s="12"/>
      <c r="DG953" s="12"/>
      <c r="DH953" s="12"/>
      <c r="DI953" s="12"/>
      <c r="DJ953" s="12"/>
      <c r="DK953" s="12"/>
      <c r="DL953" s="12"/>
      <c r="DM953" s="12"/>
      <c r="DN953" s="12"/>
      <c r="DO953" s="12"/>
      <c r="DP953" s="12"/>
      <c r="DQ953" s="12"/>
      <c r="DR953" s="12"/>
      <c r="DS953" s="12"/>
      <c r="DT953" s="12"/>
      <c r="DU953" s="12"/>
      <c r="DV953" s="12"/>
      <c r="DW953" s="12"/>
      <c r="DX953" s="12"/>
      <c r="DY953" s="12"/>
      <c r="DZ953" s="12"/>
      <c r="EA953" s="12"/>
      <c r="EB953" s="12"/>
      <c r="EC953" s="12"/>
      <c r="ED953" s="12"/>
      <c r="EE953" s="12"/>
      <c r="EF953" s="12"/>
      <c r="EG953" s="12"/>
      <c r="EH953" s="12"/>
      <c r="EI953" s="12"/>
      <c r="EJ953" s="12"/>
      <c r="EK953" s="12"/>
      <c r="EL953" s="12"/>
      <c r="EM953" s="12"/>
      <c r="EN953" s="12"/>
      <c r="EO953" s="12"/>
      <c r="EP953" s="12"/>
      <c r="EQ953" s="12"/>
      <c r="ER953" s="12"/>
      <c r="ES953" s="12"/>
      <c r="ET953" s="12"/>
      <c r="EU953" s="12"/>
      <c r="EV953" s="12"/>
      <c r="EW953" s="12"/>
      <c r="EX953" s="12"/>
      <c r="EY953" s="12"/>
      <c r="EZ953" s="12"/>
      <c r="FA953" s="12"/>
      <c r="FB953" s="12"/>
      <c r="FC953" s="12"/>
      <c r="FD953" s="12"/>
      <c r="FE953" s="12"/>
      <c r="FF953" s="12"/>
      <c r="FG953" s="12"/>
      <c r="FH953" s="12"/>
      <c r="FI953" s="12"/>
      <c r="FJ953" s="12"/>
      <c r="FK953" s="12"/>
      <c r="FL953" s="12"/>
      <c r="FM953" s="12"/>
      <c r="FN953" s="12"/>
      <c r="FO953" s="12"/>
      <c r="FP953" s="12"/>
      <c r="FQ953" s="12"/>
      <c r="FR953" s="12"/>
    </row>
    <row r="954" spans="19:174" x14ac:dyDescent="0.3">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c r="CA954" s="12"/>
      <c r="CB954" s="12"/>
      <c r="CC954" s="12"/>
      <c r="CD954" s="12"/>
      <c r="CE954" s="12"/>
      <c r="CF954" s="12"/>
      <c r="CG954" s="12"/>
      <c r="CH954" s="12"/>
      <c r="CI954" s="12"/>
      <c r="CJ954" s="12"/>
      <c r="CK954" s="12"/>
      <c r="CL954" s="12"/>
      <c r="CM954" s="12"/>
      <c r="CN954" s="12"/>
      <c r="CO954" s="12"/>
      <c r="CP954" s="12"/>
      <c r="CQ954" s="12"/>
      <c r="CR954" s="12"/>
      <c r="CS954" s="12"/>
      <c r="CT954" s="12"/>
      <c r="CU954" s="12"/>
      <c r="CV954" s="12"/>
      <c r="CW954" s="12"/>
      <c r="CX954" s="12"/>
      <c r="CY954" s="12"/>
      <c r="CZ954" s="12"/>
      <c r="DA954" s="12"/>
      <c r="DB954" s="12"/>
      <c r="DC954" s="12"/>
      <c r="DD954" s="12"/>
      <c r="DE954" s="12"/>
      <c r="DF954" s="12"/>
      <c r="DG954" s="12"/>
      <c r="DH954" s="12"/>
      <c r="DI954" s="12"/>
      <c r="DJ954" s="12"/>
      <c r="DK954" s="12"/>
      <c r="DL954" s="12"/>
      <c r="DM954" s="12"/>
      <c r="DN954" s="12"/>
      <c r="DO954" s="12"/>
      <c r="DP954" s="12"/>
      <c r="DQ954" s="12"/>
      <c r="DR954" s="12"/>
      <c r="DS954" s="12"/>
      <c r="DT954" s="12"/>
      <c r="DU954" s="12"/>
      <c r="DV954" s="12"/>
      <c r="DW954" s="12"/>
      <c r="DX954" s="12"/>
      <c r="DY954" s="12"/>
      <c r="DZ954" s="12"/>
      <c r="EA954" s="12"/>
      <c r="EB954" s="12"/>
      <c r="EC954" s="12"/>
      <c r="ED954" s="12"/>
      <c r="EE954" s="12"/>
      <c r="EF954" s="12"/>
      <c r="EG954" s="12"/>
      <c r="EH954" s="12"/>
      <c r="EI954" s="12"/>
      <c r="EJ954" s="12"/>
      <c r="EK954" s="12"/>
      <c r="EL954" s="12"/>
      <c r="EM954" s="12"/>
      <c r="EN954" s="12"/>
      <c r="EO954" s="12"/>
      <c r="EP954" s="12"/>
      <c r="EQ954" s="12"/>
      <c r="ER954" s="12"/>
      <c r="ES954" s="12"/>
      <c r="ET954" s="12"/>
      <c r="EU954" s="12"/>
      <c r="EV954" s="12"/>
      <c r="EW954" s="12"/>
      <c r="EX954" s="12"/>
      <c r="EY954" s="12"/>
      <c r="EZ954" s="12"/>
      <c r="FA954" s="12"/>
      <c r="FB954" s="12"/>
      <c r="FC954" s="12"/>
      <c r="FD954" s="12"/>
      <c r="FE954" s="12"/>
      <c r="FF954" s="12"/>
      <c r="FG954" s="12"/>
      <c r="FH954" s="12"/>
      <c r="FI954" s="12"/>
      <c r="FJ954" s="12"/>
      <c r="FK954" s="12"/>
      <c r="FL954" s="12"/>
      <c r="FM954" s="12"/>
      <c r="FN954" s="12"/>
      <c r="FO954" s="12"/>
      <c r="FP954" s="12"/>
      <c r="FQ954" s="12"/>
      <c r="FR954" s="12"/>
    </row>
    <row r="955" spans="19:174" x14ac:dyDescent="0.3">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c r="CA955" s="12"/>
      <c r="CB955" s="12"/>
      <c r="CC955" s="12"/>
      <c r="CD955" s="12"/>
      <c r="CE955" s="12"/>
      <c r="CF955" s="12"/>
      <c r="CG955" s="12"/>
      <c r="CH955" s="12"/>
      <c r="CI955" s="12"/>
      <c r="CJ955" s="12"/>
      <c r="CK955" s="12"/>
      <c r="CL955" s="12"/>
      <c r="CM955" s="12"/>
      <c r="CN955" s="12"/>
      <c r="CO955" s="12"/>
      <c r="CP955" s="12"/>
      <c r="CQ955" s="12"/>
      <c r="CR955" s="12"/>
      <c r="CS955" s="12"/>
      <c r="CT955" s="12"/>
      <c r="CU955" s="12"/>
      <c r="CV955" s="12"/>
      <c r="CW955" s="12"/>
      <c r="CX955" s="12"/>
      <c r="CY955" s="12"/>
      <c r="CZ955" s="12"/>
      <c r="DA955" s="12"/>
      <c r="DB955" s="12"/>
      <c r="DC955" s="12"/>
      <c r="DD955" s="12"/>
      <c r="DE955" s="12"/>
      <c r="DF955" s="12"/>
      <c r="DG955" s="12"/>
      <c r="DH955" s="12"/>
      <c r="DI955" s="12"/>
      <c r="DJ955" s="12"/>
      <c r="DK955" s="12"/>
      <c r="DL955" s="12"/>
      <c r="DM955" s="12"/>
      <c r="DN955" s="12"/>
      <c r="DO955" s="12"/>
      <c r="DP955" s="12"/>
      <c r="DQ955" s="12"/>
      <c r="DR955" s="12"/>
      <c r="DS955" s="12"/>
      <c r="DT955" s="12"/>
      <c r="DU955" s="12"/>
      <c r="DV955" s="12"/>
      <c r="DW955" s="12"/>
      <c r="DX955" s="12"/>
      <c r="DY955" s="12"/>
      <c r="DZ955" s="12"/>
      <c r="EA955" s="12"/>
      <c r="EB955" s="12"/>
      <c r="EC955" s="12"/>
      <c r="ED955" s="12"/>
      <c r="EE955" s="12"/>
      <c r="EF955" s="12"/>
      <c r="EG955" s="12"/>
      <c r="EH955" s="12"/>
      <c r="EI955" s="12"/>
      <c r="EJ955" s="12"/>
      <c r="EK955" s="12"/>
      <c r="EL955" s="12"/>
      <c r="EM955" s="12"/>
      <c r="EN955" s="12"/>
      <c r="EO955" s="12"/>
      <c r="EP955" s="12"/>
      <c r="EQ955" s="12"/>
      <c r="ER955" s="12"/>
      <c r="ES955" s="12"/>
      <c r="ET955" s="12"/>
      <c r="EU955" s="12"/>
      <c r="EV955" s="12"/>
      <c r="EW955" s="12"/>
      <c r="EX955" s="12"/>
      <c r="EY955" s="12"/>
      <c r="EZ955" s="12"/>
      <c r="FA955" s="12"/>
      <c r="FB955" s="12"/>
      <c r="FC955" s="12"/>
      <c r="FD955" s="12"/>
      <c r="FE955" s="12"/>
      <c r="FF955" s="12"/>
      <c r="FG955" s="12"/>
      <c r="FH955" s="12"/>
      <c r="FI955" s="12"/>
      <c r="FJ955" s="12"/>
      <c r="FK955" s="12"/>
      <c r="FL955" s="12"/>
      <c r="FM955" s="12"/>
      <c r="FN955" s="12"/>
      <c r="FO955" s="12"/>
      <c r="FP955" s="12"/>
      <c r="FQ955" s="12"/>
      <c r="FR955" s="12"/>
    </row>
    <row r="956" spans="19:174" x14ac:dyDescent="0.3">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c r="CA956" s="12"/>
      <c r="CB956" s="12"/>
      <c r="CC956" s="12"/>
      <c r="CD956" s="12"/>
      <c r="CE956" s="12"/>
      <c r="CF956" s="12"/>
      <c r="CG956" s="12"/>
      <c r="CH956" s="12"/>
      <c r="CI956" s="12"/>
      <c r="CJ956" s="12"/>
      <c r="CK956" s="12"/>
      <c r="CL956" s="12"/>
      <c r="CM956" s="12"/>
      <c r="CN956" s="12"/>
      <c r="CO956" s="12"/>
      <c r="CP956" s="12"/>
      <c r="CQ956" s="12"/>
      <c r="CR956" s="12"/>
      <c r="CS956" s="12"/>
      <c r="CT956" s="12"/>
      <c r="CU956" s="12"/>
      <c r="CV956" s="12"/>
      <c r="CW956" s="12"/>
      <c r="CX956" s="12"/>
      <c r="CY956" s="12"/>
      <c r="CZ956" s="12"/>
      <c r="DA956" s="12"/>
      <c r="DB956" s="12"/>
      <c r="DC956" s="12"/>
      <c r="DD956" s="12"/>
      <c r="DE956" s="12"/>
      <c r="DF956" s="12"/>
      <c r="DG956" s="12"/>
      <c r="DH956" s="12"/>
      <c r="DI956" s="12"/>
      <c r="DJ956" s="12"/>
      <c r="DK956" s="12"/>
      <c r="DL956" s="12"/>
      <c r="DM956" s="12"/>
      <c r="DN956" s="12"/>
      <c r="DO956" s="12"/>
      <c r="DP956" s="12"/>
      <c r="DQ956" s="12"/>
      <c r="DR956" s="12"/>
      <c r="DS956" s="12"/>
      <c r="DT956" s="12"/>
      <c r="DU956" s="12"/>
      <c r="DV956" s="12"/>
      <c r="DW956" s="12"/>
      <c r="DX956" s="12"/>
      <c r="DY956" s="12"/>
      <c r="DZ956" s="12"/>
      <c r="EA956" s="12"/>
      <c r="EB956" s="12"/>
      <c r="EC956" s="12"/>
      <c r="ED956" s="12"/>
      <c r="EE956" s="12"/>
      <c r="EF956" s="12"/>
      <c r="EG956" s="12"/>
      <c r="EH956" s="12"/>
      <c r="EI956" s="12"/>
      <c r="EJ956" s="12"/>
      <c r="EK956" s="12"/>
      <c r="EL956" s="12"/>
      <c r="EM956" s="12"/>
      <c r="EN956" s="12"/>
      <c r="EO956" s="12"/>
      <c r="EP956" s="12"/>
      <c r="EQ956" s="12"/>
      <c r="ER956" s="12"/>
      <c r="ES956" s="12"/>
      <c r="ET956" s="12"/>
      <c r="EU956" s="12"/>
      <c r="EV956" s="12"/>
      <c r="EW956" s="12"/>
      <c r="EX956" s="12"/>
      <c r="EY956" s="12"/>
      <c r="EZ956" s="12"/>
      <c r="FA956" s="12"/>
      <c r="FB956" s="12"/>
      <c r="FC956" s="12"/>
      <c r="FD956" s="12"/>
      <c r="FE956" s="12"/>
      <c r="FF956" s="12"/>
      <c r="FG956" s="12"/>
      <c r="FH956" s="12"/>
      <c r="FI956" s="12"/>
      <c r="FJ956" s="12"/>
      <c r="FK956" s="12"/>
      <c r="FL956" s="12"/>
      <c r="FM956" s="12"/>
      <c r="FN956" s="12"/>
      <c r="FO956" s="12"/>
      <c r="FP956" s="12"/>
      <c r="FQ956" s="12"/>
      <c r="FR956" s="12"/>
    </row>
    <row r="957" spans="19:174" x14ac:dyDescent="0.3">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c r="CA957" s="12"/>
      <c r="CB957" s="12"/>
      <c r="CC957" s="12"/>
      <c r="CD957" s="12"/>
      <c r="CE957" s="12"/>
      <c r="CF957" s="12"/>
      <c r="CG957" s="12"/>
      <c r="CH957" s="12"/>
      <c r="CI957" s="12"/>
      <c r="CJ957" s="12"/>
      <c r="CK957" s="12"/>
      <c r="CL957" s="12"/>
      <c r="CM957" s="12"/>
      <c r="CN957" s="12"/>
      <c r="CO957" s="12"/>
      <c r="CP957" s="12"/>
      <c r="CQ957" s="12"/>
      <c r="CR957" s="12"/>
      <c r="CS957" s="12"/>
      <c r="CT957" s="12"/>
      <c r="CU957" s="12"/>
      <c r="CV957" s="12"/>
      <c r="CW957" s="12"/>
      <c r="CX957" s="12"/>
      <c r="CY957" s="12"/>
      <c r="CZ957" s="12"/>
      <c r="DA957" s="12"/>
      <c r="DB957" s="12"/>
      <c r="DC957" s="12"/>
      <c r="DD957" s="12"/>
      <c r="DE957" s="12"/>
      <c r="DF957" s="12"/>
      <c r="DG957" s="12"/>
      <c r="DH957" s="12"/>
      <c r="DI957" s="12"/>
      <c r="DJ957" s="12"/>
      <c r="DK957" s="12"/>
      <c r="DL957" s="12"/>
      <c r="DM957" s="12"/>
      <c r="DN957" s="12"/>
      <c r="DO957" s="12"/>
      <c r="DP957" s="12"/>
      <c r="DQ957" s="12"/>
      <c r="DR957" s="12"/>
      <c r="DS957" s="12"/>
      <c r="DT957" s="12"/>
      <c r="DU957" s="12"/>
      <c r="DV957" s="12"/>
      <c r="DW957" s="12"/>
      <c r="DX957" s="12"/>
      <c r="DY957" s="12"/>
      <c r="DZ957" s="12"/>
      <c r="EA957" s="12"/>
      <c r="EB957" s="12"/>
      <c r="EC957" s="12"/>
      <c r="ED957" s="12"/>
      <c r="EE957" s="12"/>
      <c r="EF957" s="12"/>
      <c r="EG957" s="12"/>
      <c r="EH957" s="12"/>
      <c r="EI957" s="12"/>
      <c r="EJ957" s="12"/>
      <c r="EK957" s="12"/>
      <c r="EL957" s="12"/>
      <c r="EM957" s="12"/>
      <c r="EN957" s="12"/>
      <c r="EO957" s="12"/>
      <c r="EP957" s="12"/>
      <c r="EQ957" s="12"/>
      <c r="ER957" s="12"/>
      <c r="ES957" s="12"/>
      <c r="ET957" s="12"/>
      <c r="EU957" s="12"/>
      <c r="EV957" s="12"/>
      <c r="EW957" s="12"/>
      <c r="EX957" s="12"/>
      <c r="EY957" s="12"/>
      <c r="EZ957" s="12"/>
      <c r="FA957" s="12"/>
      <c r="FB957" s="12"/>
      <c r="FC957" s="12"/>
      <c r="FD957" s="12"/>
      <c r="FE957" s="12"/>
      <c r="FF957" s="12"/>
      <c r="FG957" s="12"/>
      <c r="FH957" s="12"/>
      <c r="FI957" s="12"/>
      <c r="FJ957" s="12"/>
      <c r="FK957" s="12"/>
      <c r="FL957" s="12"/>
      <c r="FM957" s="12"/>
      <c r="FN957" s="12"/>
      <c r="FO957" s="12"/>
      <c r="FP957" s="12"/>
      <c r="FQ957" s="12"/>
      <c r="FR957" s="12"/>
    </row>
    <row r="958" spans="19:174" x14ac:dyDescent="0.3">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c r="CE958" s="12"/>
      <c r="CF958" s="12"/>
      <c r="CG958" s="12"/>
      <c r="CH958" s="12"/>
      <c r="CI958" s="12"/>
      <c r="CJ958" s="12"/>
      <c r="CK958" s="12"/>
      <c r="CL958" s="12"/>
      <c r="CM958" s="12"/>
      <c r="CN958" s="12"/>
      <c r="CO958" s="12"/>
      <c r="CP958" s="12"/>
      <c r="CQ958" s="12"/>
      <c r="CR958" s="12"/>
      <c r="CS958" s="12"/>
      <c r="CT958" s="12"/>
      <c r="CU958" s="12"/>
      <c r="CV958" s="12"/>
      <c r="CW958" s="12"/>
      <c r="CX958" s="12"/>
      <c r="CY958" s="12"/>
      <c r="CZ958" s="12"/>
      <c r="DA958" s="12"/>
      <c r="DB958" s="12"/>
      <c r="DC958" s="12"/>
      <c r="DD958" s="12"/>
      <c r="DE958" s="12"/>
      <c r="DF958" s="12"/>
      <c r="DG958" s="12"/>
      <c r="DH958" s="12"/>
      <c r="DI958" s="12"/>
      <c r="DJ958" s="12"/>
      <c r="DK958" s="12"/>
      <c r="DL958" s="12"/>
      <c r="DM958" s="12"/>
      <c r="DN958" s="12"/>
      <c r="DO958" s="12"/>
      <c r="DP958" s="12"/>
      <c r="DQ958" s="12"/>
      <c r="DR958" s="12"/>
      <c r="DS958" s="12"/>
      <c r="DT958" s="12"/>
      <c r="DU958" s="12"/>
      <c r="DV958" s="12"/>
      <c r="DW958" s="12"/>
      <c r="DX958" s="12"/>
      <c r="DY958" s="12"/>
      <c r="DZ958" s="12"/>
      <c r="EA958" s="12"/>
      <c r="EB958" s="12"/>
      <c r="EC958" s="12"/>
      <c r="ED958" s="12"/>
      <c r="EE958" s="12"/>
      <c r="EF958" s="12"/>
      <c r="EG958" s="12"/>
      <c r="EH958" s="12"/>
      <c r="EI958" s="12"/>
      <c r="EJ958" s="12"/>
      <c r="EK958" s="12"/>
      <c r="EL958" s="12"/>
      <c r="EM958" s="12"/>
      <c r="EN958" s="12"/>
      <c r="EO958" s="12"/>
      <c r="EP958" s="12"/>
      <c r="EQ958" s="12"/>
      <c r="ER958" s="12"/>
      <c r="ES958" s="12"/>
      <c r="ET958" s="12"/>
      <c r="EU958" s="12"/>
      <c r="EV958" s="12"/>
      <c r="EW958" s="12"/>
      <c r="EX958" s="12"/>
      <c r="EY958" s="12"/>
      <c r="EZ958" s="12"/>
      <c r="FA958" s="12"/>
      <c r="FB958" s="12"/>
      <c r="FC958" s="12"/>
      <c r="FD958" s="12"/>
      <c r="FE958" s="12"/>
      <c r="FF958" s="12"/>
      <c r="FG958" s="12"/>
      <c r="FH958" s="12"/>
      <c r="FI958" s="12"/>
      <c r="FJ958" s="12"/>
      <c r="FK958" s="12"/>
      <c r="FL958" s="12"/>
      <c r="FM958" s="12"/>
      <c r="FN958" s="12"/>
      <c r="FO958" s="12"/>
      <c r="FP958" s="12"/>
      <c r="FQ958" s="12"/>
      <c r="FR958" s="12"/>
    </row>
    <row r="959" spans="19:174" x14ac:dyDescent="0.3">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12"/>
      <c r="CC959" s="12"/>
      <c r="CD959" s="12"/>
      <c r="CE959" s="12"/>
      <c r="CF959" s="12"/>
      <c r="CG959" s="12"/>
      <c r="CH959" s="12"/>
      <c r="CI959" s="12"/>
      <c r="CJ959" s="12"/>
      <c r="CK959" s="12"/>
      <c r="CL959" s="12"/>
      <c r="CM959" s="12"/>
      <c r="CN959" s="12"/>
      <c r="CO959" s="12"/>
      <c r="CP959" s="12"/>
      <c r="CQ959" s="12"/>
      <c r="CR959" s="12"/>
      <c r="CS959" s="12"/>
      <c r="CT959" s="12"/>
      <c r="CU959" s="12"/>
      <c r="CV959" s="12"/>
      <c r="CW959" s="12"/>
      <c r="CX959" s="12"/>
      <c r="CY959" s="12"/>
      <c r="CZ959" s="12"/>
      <c r="DA959" s="12"/>
      <c r="DB959" s="12"/>
      <c r="DC959" s="12"/>
      <c r="DD959" s="12"/>
      <c r="DE959" s="12"/>
      <c r="DF959" s="12"/>
      <c r="DG959" s="12"/>
      <c r="DH959" s="12"/>
      <c r="DI959" s="12"/>
      <c r="DJ959" s="12"/>
      <c r="DK959" s="12"/>
      <c r="DL959" s="12"/>
      <c r="DM959" s="12"/>
      <c r="DN959" s="12"/>
      <c r="DO959" s="12"/>
      <c r="DP959" s="12"/>
      <c r="DQ959" s="12"/>
      <c r="DR959" s="12"/>
      <c r="DS959" s="12"/>
      <c r="DT959" s="12"/>
      <c r="DU959" s="12"/>
      <c r="DV959" s="12"/>
      <c r="DW959" s="12"/>
      <c r="DX959" s="12"/>
      <c r="DY959" s="12"/>
      <c r="DZ959" s="12"/>
      <c r="EA959" s="12"/>
      <c r="EB959" s="12"/>
      <c r="EC959" s="12"/>
      <c r="ED959" s="12"/>
      <c r="EE959" s="12"/>
      <c r="EF959" s="12"/>
      <c r="EG959" s="12"/>
      <c r="EH959" s="12"/>
      <c r="EI959" s="12"/>
      <c r="EJ959" s="12"/>
      <c r="EK959" s="12"/>
      <c r="EL959" s="12"/>
      <c r="EM959" s="12"/>
      <c r="EN959" s="12"/>
      <c r="EO959" s="12"/>
      <c r="EP959" s="12"/>
      <c r="EQ959" s="12"/>
      <c r="ER959" s="12"/>
      <c r="ES959" s="12"/>
      <c r="ET959" s="12"/>
      <c r="EU959" s="12"/>
      <c r="EV959" s="12"/>
      <c r="EW959" s="12"/>
      <c r="EX959" s="12"/>
      <c r="EY959" s="12"/>
      <c r="EZ959" s="12"/>
      <c r="FA959" s="12"/>
      <c r="FB959" s="12"/>
      <c r="FC959" s="12"/>
      <c r="FD959" s="12"/>
      <c r="FE959" s="12"/>
      <c r="FF959" s="12"/>
      <c r="FG959" s="12"/>
      <c r="FH959" s="12"/>
      <c r="FI959" s="12"/>
      <c r="FJ959" s="12"/>
      <c r="FK959" s="12"/>
      <c r="FL959" s="12"/>
      <c r="FM959" s="12"/>
      <c r="FN959" s="12"/>
      <c r="FO959" s="12"/>
      <c r="FP959" s="12"/>
      <c r="FQ959" s="12"/>
      <c r="FR959" s="12"/>
    </row>
    <row r="960" spans="19:174" x14ac:dyDescent="0.3">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c r="CA960" s="12"/>
      <c r="CB960" s="12"/>
      <c r="CC960" s="12"/>
      <c r="CD960" s="12"/>
      <c r="CE960" s="12"/>
      <c r="CF960" s="12"/>
      <c r="CG960" s="12"/>
      <c r="CH960" s="12"/>
      <c r="CI960" s="12"/>
      <c r="CJ960" s="12"/>
      <c r="CK960" s="12"/>
      <c r="CL960" s="12"/>
      <c r="CM960" s="12"/>
      <c r="CN960" s="12"/>
      <c r="CO960" s="12"/>
      <c r="CP960" s="12"/>
      <c r="CQ960" s="12"/>
      <c r="CR960" s="12"/>
      <c r="CS960" s="12"/>
      <c r="CT960" s="12"/>
      <c r="CU960" s="12"/>
      <c r="CV960" s="12"/>
      <c r="CW960" s="12"/>
      <c r="CX960" s="12"/>
      <c r="CY960" s="12"/>
      <c r="CZ960" s="12"/>
      <c r="DA960" s="12"/>
      <c r="DB960" s="12"/>
      <c r="DC960" s="12"/>
      <c r="DD960" s="12"/>
      <c r="DE960" s="12"/>
      <c r="DF960" s="12"/>
      <c r="DG960" s="12"/>
      <c r="DH960" s="12"/>
      <c r="DI960" s="12"/>
      <c r="DJ960" s="12"/>
      <c r="DK960" s="12"/>
      <c r="DL960" s="12"/>
      <c r="DM960" s="12"/>
      <c r="DN960" s="12"/>
      <c r="DO960" s="12"/>
      <c r="DP960" s="12"/>
      <c r="DQ960" s="12"/>
      <c r="DR960" s="12"/>
      <c r="DS960" s="12"/>
      <c r="DT960" s="12"/>
      <c r="DU960" s="12"/>
      <c r="DV960" s="12"/>
      <c r="DW960" s="12"/>
      <c r="DX960" s="12"/>
      <c r="DY960" s="12"/>
      <c r="DZ960" s="12"/>
      <c r="EA960" s="12"/>
      <c r="EB960" s="12"/>
      <c r="EC960" s="12"/>
      <c r="ED960" s="12"/>
      <c r="EE960" s="12"/>
      <c r="EF960" s="12"/>
      <c r="EG960" s="12"/>
      <c r="EH960" s="12"/>
      <c r="EI960" s="12"/>
      <c r="EJ960" s="12"/>
      <c r="EK960" s="12"/>
      <c r="EL960" s="12"/>
      <c r="EM960" s="12"/>
      <c r="EN960" s="12"/>
      <c r="EO960" s="12"/>
      <c r="EP960" s="12"/>
      <c r="EQ960" s="12"/>
      <c r="ER960" s="12"/>
      <c r="ES960" s="12"/>
      <c r="ET960" s="12"/>
      <c r="EU960" s="12"/>
      <c r="EV960" s="12"/>
      <c r="EW960" s="12"/>
      <c r="EX960" s="12"/>
      <c r="EY960" s="12"/>
      <c r="EZ960" s="12"/>
      <c r="FA960" s="12"/>
      <c r="FB960" s="12"/>
      <c r="FC960" s="12"/>
      <c r="FD960" s="12"/>
      <c r="FE960" s="12"/>
      <c r="FF960" s="12"/>
      <c r="FG960" s="12"/>
      <c r="FH960" s="12"/>
      <c r="FI960" s="12"/>
      <c r="FJ960" s="12"/>
      <c r="FK960" s="12"/>
      <c r="FL960" s="12"/>
      <c r="FM960" s="12"/>
      <c r="FN960" s="12"/>
      <c r="FO960" s="12"/>
      <c r="FP960" s="12"/>
      <c r="FQ960" s="12"/>
      <c r="FR960" s="12"/>
    </row>
    <row r="961" spans="19:174" x14ac:dyDescent="0.3">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c r="CA961" s="12"/>
      <c r="CB961" s="12"/>
      <c r="CC961" s="12"/>
      <c r="CD961" s="12"/>
      <c r="CE961" s="12"/>
      <c r="CF961" s="12"/>
      <c r="CG961" s="12"/>
      <c r="CH961" s="12"/>
      <c r="CI961" s="12"/>
      <c r="CJ961" s="12"/>
      <c r="CK961" s="12"/>
      <c r="CL961" s="12"/>
      <c r="CM961" s="12"/>
      <c r="CN961" s="12"/>
      <c r="CO961" s="12"/>
      <c r="CP961" s="12"/>
      <c r="CQ961" s="12"/>
      <c r="CR961" s="12"/>
      <c r="CS961" s="12"/>
      <c r="CT961" s="12"/>
      <c r="CU961" s="12"/>
      <c r="CV961" s="12"/>
      <c r="CW961" s="12"/>
      <c r="CX961" s="12"/>
      <c r="CY961" s="12"/>
      <c r="CZ961" s="12"/>
      <c r="DA961" s="12"/>
      <c r="DB961" s="12"/>
      <c r="DC961" s="12"/>
      <c r="DD961" s="12"/>
      <c r="DE961" s="12"/>
      <c r="DF961" s="12"/>
      <c r="DG961" s="12"/>
      <c r="DH961" s="12"/>
      <c r="DI961" s="12"/>
      <c r="DJ961" s="12"/>
      <c r="DK961" s="12"/>
      <c r="DL961" s="12"/>
      <c r="DM961" s="12"/>
      <c r="DN961" s="12"/>
      <c r="DO961" s="12"/>
      <c r="DP961" s="12"/>
      <c r="DQ961" s="12"/>
      <c r="DR961" s="12"/>
      <c r="DS961" s="12"/>
      <c r="DT961" s="12"/>
      <c r="DU961" s="12"/>
      <c r="DV961" s="12"/>
      <c r="DW961" s="12"/>
      <c r="DX961" s="12"/>
      <c r="DY961" s="12"/>
      <c r="DZ961" s="12"/>
      <c r="EA961" s="12"/>
      <c r="EB961" s="12"/>
      <c r="EC961" s="12"/>
      <c r="ED961" s="12"/>
      <c r="EE961" s="12"/>
      <c r="EF961" s="12"/>
      <c r="EG961" s="12"/>
      <c r="EH961" s="12"/>
      <c r="EI961" s="12"/>
      <c r="EJ961" s="12"/>
      <c r="EK961" s="12"/>
      <c r="EL961" s="12"/>
      <c r="EM961" s="12"/>
      <c r="EN961" s="12"/>
      <c r="EO961" s="12"/>
      <c r="EP961" s="12"/>
      <c r="EQ961" s="12"/>
      <c r="ER961" s="12"/>
      <c r="ES961" s="12"/>
      <c r="ET961" s="12"/>
      <c r="EU961" s="12"/>
      <c r="EV961" s="12"/>
      <c r="EW961" s="12"/>
      <c r="EX961" s="12"/>
      <c r="EY961" s="12"/>
      <c r="EZ961" s="12"/>
      <c r="FA961" s="12"/>
      <c r="FB961" s="12"/>
      <c r="FC961" s="12"/>
      <c r="FD961" s="12"/>
      <c r="FE961" s="12"/>
      <c r="FF961" s="12"/>
      <c r="FG961" s="12"/>
      <c r="FH961" s="12"/>
      <c r="FI961" s="12"/>
      <c r="FJ961" s="12"/>
      <c r="FK961" s="12"/>
      <c r="FL961" s="12"/>
      <c r="FM961" s="12"/>
      <c r="FN961" s="12"/>
      <c r="FO961" s="12"/>
      <c r="FP961" s="12"/>
      <c r="FQ961" s="12"/>
      <c r="FR961" s="12"/>
    </row>
    <row r="962" spans="19:174" x14ac:dyDescent="0.3">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12"/>
      <c r="CC962" s="12"/>
      <c r="CD962" s="12"/>
      <c r="CE962" s="12"/>
      <c r="CF962" s="12"/>
      <c r="CG962" s="12"/>
      <c r="CH962" s="12"/>
      <c r="CI962" s="12"/>
      <c r="CJ962" s="12"/>
      <c r="CK962" s="12"/>
      <c r="CL962" s="12"/>
      <c r="CM962" s="12"/>
      <c r="CN962" s="12"/>
      <c r="CO962" s="12"/>
      <c r="CP962" s="12"/>
      <c r="CQ962" s="12"/>
      <c r="CR962" s="12"/>
      <c r="CS962" s="12"/>
      <c r="CT962" s="12"/>
      <c r="CU962" s="12"/>
      <c r="CV962" s="12"/>
      <c r="CW962" s="12"/>
      <c r="CX962" s="12"/>
      <c r="CY962" s="12"/>
      <c r="CZ962" s="12"/>
      <c r="DA962" s="12"/>
      <c r="DB962" s="12"/>
      <c r="DC962" s="12"/>
      <c r="DD962" s="12"/>
      <c r="DE962" s="12"/>
      <c r="DF962" s="12"/>
      <c r="DG962" s="12"/>
      <c r="DH962" s="12"/>
      <c r="DI962" s="12"/>
      <c r="DJ962" s="12"/>
      <c r="DK962" s="12"/>
      <c r="DL962" s="12"/>
      <c r="DM962" s="12"/>
      <c r="DN962" s="12"/>
      <c r="DO962" s="12"/>
      <c r="DP962" s="12"/>
      <c r="DQ962" s="12"/>
      <c r="DR962" s="12"/>
      <c r="DS962" s="12"/>
      <c r="DT962" s="12"/>
      <c r="DU962" s="12"/>
      <c r="DV962" s="12"/>
      <c r="DW962" s="12"/>
      <c r="DX962" s="12"/>
      <c r="DY962" s="12"/>
      <c r="DZ962" s="12"/>
      <c r="EA962" s="12"/>
      <c r="EB962" s="12"/>
      <c r="EC962" s="12"/>
      <c r="ED962" s="12"/>
      <c r="EE962" s="12"/>
      <c r="EF962" s="12"/>
      <c r="EG962" s="12"/>
      <c r="EH962" s="12"/>
      <c r="EI962" s="12"/>
      <c r="EJ962" s="12"/>
      <c r="EK962" s="12"/>
      <c r="EL962" s="12"/>
      <c r="EM962" s="12"/>
      <c r="EN962" s="12"/>
      <c r="EO962" s="12"/>
      <c r="EP962" s="12"/>
      <c r="EQ962" s="12"/>
      <c r="ER962" s="12"/>
      <c r="ES962" s="12"/>
      <c r="ET962" s="12"/>
      <c r="EU962" s="12"/>
      <c r="EV962" s="12"/>
      <c r="EW962" s="12"/>
      <c r="EX962" s="12"/>
      <c r="EY962" s="12"/>
      <c r="EZ962" s="12"/>
      <c r="FA962" s="12"/>
      <c r="FB962" s="12"/>
      <c r="FC962" s="12"/>
      <c r="FD962" s="12"/>
      <c r="FE962" s="12"/>
      <c r="FF962" s="12"/>
      <c r="FG962" s="12"/>
      <c r="FH962" s="12"/>
      <c r="FI962" s="12"/>
      <c r="FJ962" s="12"/>
      <c r="FK962" s="12"/>
      <c r="FL962" s="12"/>
      <c r="FM962" s="12"/>
      <c r="FN962" s="12"/>
      <c r="FO962" s="12"/>
      <c r="FP962" s="12"/>
      <c r="FQ962" s="12"/>
      <c r="FR962" s="12"/>
    </row>
    <row r="963" spans="19:174" x14ac:dyDescent="0.3">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c r="CA963" s="12"/>
      <c r="CB963" s="12"/>
      <c r="CC963" s="12"/>
      <c r="CD963" s="12"/>
      <c r="CE963" s="12"/>
      <c r="CF963" s="12"/>
      <c r="CG963" s="12"/>
      <c r="CH963" s="12"/>
      <c r="CI963" s="12"/>
      <c r="CJ963" s="12"/>
      <c r="CK963" s="12"/>
      <c r="CL963" s="12"/>
      <c r="CM963" s="12"/>
      <c r="CN963" s="12"/>
      <c r="CO963" s="12"/>
      <c r="CP963" s="12"/>
      <c r="CQ963" s="12"/>
      <c r="CR963" s="12"/>
      <c r="CS963" s="12"/>
      <c r="CT963" s="12"/>
      <c r="CU963" s="12"/>
      <c r="CV963" s="12"/>
      <c r="CW963" s="12"/>
      <c r="CX963" s="12"/>
      <c r="CY963" s="12"/>
      <c r="CZ963" s="12"/>
      <c r="DA963" s="12"/>
      <c r="DB963" s="12"/>
      <c r="DC963" s="12"/>
      <c r="DD963" s="12"/>
      <c r="DE963" s="12"/>
      <c r="DF963" s="12"/>
      <c r="DG963" s="12"/>
      <c r="DH963" s="12"/>
      <c r="DI963" s="12"/>
      <c r="DJ963" s="12"/>
      <c r="DK963" s="12"/>
      <c r="DL963" s="12"/>
      <c r="DM963" s="12"/>
      <c r="DN963" s="12"/>
      <c r="DO963" s="12"/>
      <c r="DP963" s="12"/>
      <c r="DQ963" s="12"/>
      <c r="DR963" s="12"/>
      <c r="DS963" s="12"/>
      <c r="DT963" s="12"/>
      <c r="DU963" s="12"/>
      <c r="DV963" s="12"/>
      <c r="DW963" s="12"/>
      <c r="DX963" s="12"/>
      <c r="DY963" s="12"/>
      <c r="DZ963" s="12"/>
      <c r="EA963" s="12"/>
      <c r="EB963" s="12"/>
      <c r="EC963" s="12"/>
      <c r="ED963" s="12"/>
      <c r="EE963" s="12"/>
      <c r="EF963" s="12"/>
      <c r="EG963" s="12"/>
      <c r="EH963" s="12"/>
      <c r="EI963" s="12"/>
      <c r="EJ963" s="12"/>
      <c r="EK963" s="12"/>
      <c r="EL963" s="12"/>
      <c r="EM963" s="12"/>
      <c r="EN963" s="12"/>
      <c r="EO963" s="12"/>
      <c r="EP963" s="12"/>
      <c r="EQ963" s="12"/>
      <c r="ER963" s="12"/>
      <c r="ES963" s="12"/>
      <c r="ET963" s="12"/>
      <c r="EU963" s="12"/>
      <c r="EV963" s="12"/>
      <c r="EW963" s="12"/>
      <c r="EX963" s="12"/>
      <c r="EY963" s="12"/>
      <c r="EZ963" s="12"/>
      <c r="FA963" s="12"/>
      <c r="FB963" s="12"/>
      <c r="FC963" s="12"/>
      <c r="FD963" s="12"/>
      <c r="FE963" s="12"/>
      <c r="FF963" s="12"/>
      <c r="FG963" s="12"/>
      <c r="FH963" s="12"/>
      <c r="FI963" s="12"/>
      <c r="FJ963" s="12"/>
      <c r="FK963" s="12"/>
      <c r="FL963" s="12"/>
      <c r="FM963" s="12"/>
      <c r="FN963" s="12"/>
      <c r="FO963" s="12"/>
      <c r="FP963" s="12"/>
      <c r="FQ963" s="12"/>
      <c r="FR963" s="12"/>
    </row>
    <row r="964" spans="19:174" x14ac:dyDescent="0.3">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12"/>
      <c r="CC964" s="12"/>
      <c r="CD964" s="12"/>
      <c r="CE964" s="12"/>
      <c r="CF964" s="12"/>
      <c r="CG964" s="12"/>
      <c r="CH964" s="12"/>
      <c r="CI964" s="12"/>
      <c r="CJ964" s="12"/>
      <c r="CK964" s="12"/>
      <c r="CL964" s="12"/>
      <c r="CM964" s="12"/>
      <c r="CN964" s="12"/>
      <c r="CO964" s="12"/>
      <c r="CP964" s="12"/>
      <c r="CQ964" s="12"/>
      <c r="CR964" s="12"/>
      <c r="CS964" s="12"/>
      <c r="CT964" s="12"/>
      <c r="CU964" s="12"/>
      <c r="CV964" s="12"/>
      <c r="CW964" s="12"/>
      <c r="CX964" s="12"/>
      <c r="CY964" s="12"/>
      <c r="CZ964" s="12"/>
      <c r="DA964" s="12"/>
      <c r="DB964" s="12"/>
      <c r="DC964" s="12"/>
      <c r="DD964" s="12"/>
      <c r="DE964" s="12"/>
      <c r="DF964" s="12"/>
      <c r="DG964" s="12"/>
      <c r="DH964" s="12"/>
      <c r="DI964" s="12"/>
      <c r="DJ964" s="12"/>
      <c r="DK964" s="12"/>
      <c r="DL964" s="12"/>
      <c r="DM964" s="12"/>
      <c r="DN964" s="12"/>
      <c r="DO964" s="12"/>
      <c r="DP964" s="12"/>
      <c r="DQ964" s="12"/>
      <c r="DR964" s="12"/>
      <c r="DS964" s="12"/>
      <c r="DT964" s="12"/>
      <c r="DU964" s="12"/>
      <c r="DV964" s="12"/>
      <c r="DW964" s="12"/>
      <c r="DX964" s="12"/>
      <c r="DY964" s="12"/>
      <c r="DZ964" s="12"/>
      <c r="EA964" s="12"/>
      <c r="EB964" s="12"/>
      <c r="EC964" s="12"/>
      <c r="ED964" s="12"/>
      <c r="EE964" s="12"/>
      <c r="EF964" s="12"/>
      <c r="EG964" s="12"/>
      <c r="EH964" s="12"/>
      <c r="EI964" s="12"/>
      <c r="EJ964" s="12"/>
      <c r="EK964" s="12"/>
      <c r="EL964" s="12"/>
      <c r="EM964" s="12"/>
      <c r="EN964" s="12"/>
      <c r="EO964" s="12"/>
      <c r="EP964" s="12"/>
      <c r="EQ964" s="12"/>
      <c r="ER964" s="12"/>
      <c r="ES964" s="12"/>
      <c r="ET964" s="12"/>
      <c r="EU964" s="12"/>
      <c r="EV964" s="12"/>
      <c r="EW964" s="12"/>
      <c r="EX964" s="12"/>
      <c r="EY964" s="12"/>
      <c r="EZ964" s="12"/>
      <c r="FA964" s="12"/>
      <c r="FB964" s="12"/>
      <c r="FC964" s="12"/>
      <c r="FD964" s="12"/>
      <c r="FE964" s="12"/>
      <c r="FF964" s="12"/>
      <c r="FG964" s="12"/>
      <c r="FH964" s="12"/>
      <c r="FI964" s="12"/>
      <c r="FJ964" s="12"/>
      <c r="FK964" s="12"/>
      <c r="FL964" s="12"/>
      <c r="FM964" s="12"/>
      <c r="FN964" s="12"/>
      <c r="FO964" s="12"/>
      <c r="FP964" s="12"/>
      <c r="FQ964" s="12"/>
      <c r="FR964" s="12"/>
    </row>
    <row r="965" spans="19:174" x14ac:dyDescent="0.3">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c r="CE965" s="12"/>
      <c r="CF965" s="12"/>
      <c r="CG965" s="12"/>
      <c r="CH965" s="12"/>
      <c r="CI965" s="12"/>
      <c r="CJ965" s="12"/>
      <c r="CK965" s="12"/>
      <c r="CL965" s="12"/>
      <c r="CM965" s="12"/>
      <c r="CN965" s="12"/>
      <c r="CO965" s="12"/>
      <c r="CP965" s="12"/>
      <c r="CQ965" s="12"/>
      <c r="CR965" s="12"/>
      <c r="CS965" s="12"/>
      <c r="CT965" s="12"/>
      <c r="CU965" s="12"/>
      <c r="CV965" s="12"/>
      <c r="CW965" s="12"/>
      <c r="CX965" s="12"/>
      <c r="CY965" s="12"/>
      <c r="CZ965" s="12"/>
      <c r="DA965" s="12"/>
      <c r="DB965" s="12"/>
      <c r="DC965" s="12"/>
      <c r="DD965" s="12"/>
      <c r="DE965" s="12"/>
      <c r="DF965" s="12"/>
      <c r="DG965" s="12"/>
      <c r="DH965" s="12"/>
      <c r="DI965" s="12"/>
      <c r="DJ965" s="12"/>
      <c r="DK965" s="12"/>
      <c r="DL965" s="12"/>
      <c r="DM965" s="12"/>
      <c r="DN965" s="12"/>
      <c r="DO965" s="12"/>
      <c r="DP965" s="12"/>
      <c r="DQ965" s="12"/>
      <c r="DR965" s="12"/>
      <c r="DS965" s="12"/>
      <c r="DT965" s="12"/>
      <c r="DU965" s="12"/>
      <c r="DV965" s="12"/>
      <c r="DW965" s="12"/>
      <c r="DX965" s="12"/>
      <c r="DY965" s="12"/>
      <c r="DZ965" s="12"/>
      <c r="EA965" s="12"/>
      <c r="EB965" s="12"/>
      <c r="EC965" s="12"/>
      <c r="ED965" s="12"/>
      <c r="EE965" s="12"/>
      <c r="EF965" s="12"/>
      <c r="EG965" s="12"/>
      <c r="EH965" s="12"/>
      <c r="EI965" s="12"/>
      <c r="EJ965" s="12"/>
      <c r="EK965" s="12"/>
      <c r="EL965" s="12"/>
      <c r="EM965" s="12"/>
      <c r="EN965" s="12"/>
      <c r="EO965" s="12"/>
      <c r="EP965" s="12"/>
      <c r="EQ965" s="12"/>
      <c r="ER965" s="12"/>
      <c r="ES965" s="12"/>
      <c r="ET965" s="12"/>
      <c r="EU965" s="12"/>
      <c r="EV965" s="12"/>
      <c r="EW965" s="12"/>
      <c r="EX965" s="12"/>
      <c r="EY965" s="12"/>
      <c r="EZ965" s="12"/>
      <c r="FA965" s="12"/>
      <c r="FB965" s="12"/>
      <c r="FC965" s="12"/>
      <c r="FD965" s="12"/>
      <c r="FE965" s="12"/>
      <c r="FF965" s="12"/>
      <c r="FG965" s="12"/>
      <c r="FH965" s="12"/>
      <c r="FI965" s="12"/>
      <c r="FJ965" s="12"/>
      <c r="FK965" s="12"/>
      <c r="FL965" s="12"/>
      <c r="FM965" s="12"/>
      <c r="FN965" s="12"/>
      <c r="FO965" s="12"/>
      <c r="FP965" s="12"/>
      <c r="FQ965" s="12"/>
      <c r="FR965" s="12"/>
    </row>
    <row r="966" spans="19:174" x14ac:dyDescent="0.3">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c r="CE966" s="12"/>
      <c r="CF966" s="12"/>
      <c r="CG966" s="12"/>
      <c r="CH966" s="12"/>
      <c r="CI966" s="12"/>
      <c r="CJ966" s="12"/>
      <c r="CK966" s="12"/>
      <c r="CL966" s="12"/>
      <c r="CM966" s="12"/>
      <c r="CN966" s="12"/>
      <c r="CO966" s="12"/>
      <c r="CP966" s="12"/>
      <c r="CQ966" s="12"/>
      <c r="CR966" s="12"/>
      <c r="CS966" s="12"/>
      <c r="CT966" s="12"/>
      <c r="CU966" s="12"/>
      <c r="CV966" s="12"/>
      <c r="CW966" s="12"/>
      <c r="CX966" s="12"/>
      <c r="CY966" s="12"/>
      <c r="CZ966" s="12"/>
      <c r="DA966" s="12"/>
      <c r="DB966" s="12"/>
      <c r="DC966" s="12"/>
      <c r="DD966" s="12"/>
      <c r="DE966" s="12"/>
      <c r="DF966" s="12"/>
      <c r="DG966" s="12"/>
      <c r="DH966" s="12"/>
      <c r="DI966" s="12"/>
      <c r="DJ966" s="12"/>
      <c r="DK966" s="12"/>
      <c r="DL966" s="12"/>
      <c r="DM966" s="12"/>
      <c r="DN966" s="12"/>
      <c r="DO966" s="12"/>
      <c r="DP966" s="12"/>
      <c r="DQ966" s="12"/>
      <c r="DR966" s="12"/>
      <c r="DS966" s="12"/>
      <c r="DT966" s="12"/>
      <c r="DU966" s="12"/>
      <c r="DV966" s="12"/>
      <c r="DW966" s="12"/>
      <c r="DX966" s="12"/>
      <c r="DY966" s="12"/>
      <c r="DZ966" s="12"/>
      <c r="EA966" s="12"/>
      <c r="EB966" s="12"/>
      <c r="EC966" s="12"/>
      <c r="ED966" s="12"/>
      <c r="EE966" s="12"/>
      <c r="EF966" s="12"/>
      <c r="EG966" s="12"/>
      <c r="EH966" s="12"/>
      <c r="EI966" s="12"/>
      <c r="EJ966" s="12"/>
      <c r="EK966" s="12"/>
      <c r="EL966" s="12"/>
      <c r="EM966" s="12"/>
      <c r="EN966" s="12"/>
      <c r="EO966" s="12"/>
      <c r="EP966" s="12"/>
      <c r="EQ966" s="12"/>
      <c r="ER966" s="12"/>
      <c r="ES966" s="12"/>
      <c r="ET966" s="12"/>
      <c r="EU966" s="12"/>
      <c r="EV966" s="12"/>
      <c r="EW966" s="12"/>
      <c r="EX966" s="12"/>
      <c r="EY966" s="12"/>
      <c r="EZ966" s="12"/>
      <c r="FA966" s="12"/>
      <c r="FB966" s="12"/>
      <c r="FC966" s="12"/>
      <c r="FD966" s="12"/>
      <c r="FE966" s="12"/>
      <c r="FF966" s="12"/>
      <c r="FG966" s="12"/>
      <c r="FH966" s="12"/>
      <c r="FI966" s="12"/>
      <c r="FJ966" s="12"/>
      <c r="FK966" s="12"/>
      <c r="FL966" s="12"/>
      <c r="FM966" s="12"/>
      <c r="FN966" s="12"/>
      <c r="FO966" s="12"/>
      <c r="FP966" s="12"/>
      <c r="FQ966" s="12"/>
      <c r="FR966" s="12"/>
    </row>
    <row r="967" spans="19:174" x14ac:dyDescent="0.3">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12"/>
      <c r="CC967" s="12"/>
      <c r="CD967" s="12"/>
      <c r="CE967" s="12"/>
      <c r="CF967" s="12"/>
      <c r="CG967" s="12"/>
      <c r="CH967" s="12"/>
      <c r="CI967" s="12"/>
      <c r="CJ967" s="12"/>
      <c r="CK967" s="12"/>
      <c r="CL967" s="12"/>
      <c r="CM967" s="12"/>
      <c r="CN967" s="12"/>
      <c r="CO967" s="12"/>
      <c r="CP967" s="12"/>
      <c r="CQ967" s="12"/>
      <c r="CR967" s="12"/>
      <c r="CS967" s="12"/>
      <c r="CT967" s="12"/>
      <c r="CU967" s="12"/>
      <c r="CV967" s="12"/>
      <c r="CW967" s="12"/>
      <c r="CX967" s="12"/>
      <c r="CY967" s="12"/>
      <c r="CZ967" s="12"/>
      <c r="DA967" s="12"/>
      <c r="DB967" s="12"/>
      <c r="DC967" s="12"/>
      <c r="DD967" s="12"/>
      <c r="DE967" s="12"/>
      <c r="DF967" s="12"/>
      <c r="DG967" s="12"/>
      <c r="DH967" s="12"/>
      <c r="DI967" s="12"/>
      <c r="DJ967" s="12"/>
      <c r="DK967" s="12"/>
      <c r="DL967" s="12"/>
      <c r="DM967" s="12"/>
      <c r="DN967" s="12"/>
      <c r="DO967" s="12"/>
      <c r="DP967" s="12"/>
      <c r="DQ967" s="12"/>
      <c r="DR967" s="12"/>
      <c r="DS967" s="12"/>
      <c r="DT967" s="12"/>
      <c r="DU967" s="12"/>
      <c r="DV967" s="12"/>
      <c r="DW967" s="12"/>
      <c r="DX967" s="12"/>
      <c r="DY967" s="12"/>
      <c r="DZ967" s="12"/>
      <c r="EA967" s="12"/>
      <c r="EB967" s="12"/>
      <c r="EC967" s="12"/>
      <c r="ED967" s="12"/>
      <c r="EE967" s="12"/>
      <c r="EF967" s="12"/>
      <c r="EG967" s="12"/>
      <c r="EH967" s="12"/>
      <c r="EI967" s="12"/>
      <c r="EJ967" s="12"/>
      <c r="EK967" s="12"/>
      <c r="EL967" s="12"/>
      <c r="EM967" s="12"/>
      <c r="EN967" s="12"/>
      <c r="EO967" s="12"/>
      <c r="EP967" s="12"/>
      <c r="EQ967" s="12"/>
      <c r="ER967" s="12"/>
      <c r="ES967" s="12"/>
      <c r="ET967" s="12"/>
      <c r="EU967" s="12"/>
      <c r="EV967" s="12"/>
      <c r="EW967" s="12"/>
      <c r="EX967" s="12"/>
      <c r="EY967" s="12"/>
      <c r="EZ967" s="12"/>
      <c r="FA967" s="12"/>
      <c r="FB967" s="12"/>
      <c r="FC967" s="12"/>
      <c r="FD967" s="12"/>
      <c r="FE967" s="12"/>
      <c r="FF967" s="12"/>
      <c r="FG967" s="12"/>
      <c r="FH967" s="12"/>
      <c r="FI967" s="12"/>
      <c r="FJ967" s="12"/>
      <c r="FK967" s="12"/>
      <c r="FL967" s="12"/>
      <c r="FM967" s="12"/>
      <c r="FN967" s="12"/>
      <c r="FO967" s="12"/>
      <c r="FP967" s="12"/>
      <c r="FQ967" s="12"/>
      <c r="FR967" s="12"/>
    </row>
    <row r="968" spans="19:174" x14ac:dyDescent="0.3">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c r="CA968" s="12"/>
      <c r="CB968" s="12"/>
      <c r="CC968" s="12"/>
      <c r="CD968" s="12"/>
      <c r="CE968" s="12"/>
      <c r="CF968" s="12"/>
      <c r="CG968" s="12"/>
      <c r="CH968" s="12"/>
      <c r="CI968" s="12"/>
      <c r="CJ968" s="12"/>
      <c r="CK968" s="12"/>
      <c r="CL968" s="12"/>
      <c r="CM968" s="12"/>
      <c r="CN968" s="12"/>
      <c r="CO968" s="12"/>
      <c r="CP968" s="12"/>
      <c r="CQ968" s="12"/>
      <c r="CR968" s="12"/>
      <c r="CS968" s="12"/>
      <c r="CT968" s="12"/>
      <c r="CU968" s="12"/>
      <c r="CV968" s="12"/>
      <c r="CW968" s="12"/>
      <c r="CX968" s="12"/>
      <c r="CY968" s="12"/>
      <c r="CZ968" s="12"/>
      <c r="DA968" s="12"/>
      <c r="DB968" s="12"/>
      <c r="DC968" s="12"/>
      <c r="DD968" s="12"/>
      <c r="DE968" s="12"/>
      <c r="DF968" s="12"/>
      <c r="DG968" s="12"/>
      <c r="DH968" s="12"/>
      <c r="DI968" s="12"/>
      <c r="DJ968" s="12"/>
      <c r="DK968" s="12"/>
      <c r="DL968" s="12"/>
      <c r="DM968" s="12"/>
      <c r="DN968" s="12"/>
      <c r="DO968" s="12"/>
      <c r="DP968" s="12"/>
      <c r="DQ968" s="12"/>
      <c r="DR968" s="12"/>
      <c r="DS968" s="12"/>
      <c r="DT968" s="12"/>
      <c r="DU968" s="12"/>
      <c r="DV968" s="12"/>
      <c r="DW968" s="12"/>
      <c r="DX968" s="12"/>
      <c r="DY968" s="12"/>
      <c r="DZ968" s="12"/>
      <c r="EA968" s="12"/>
      <c r="EB968" s="12"/>
      <c r="EC968" s="12"/>
      <c r="ED968" s="12"/>
      <c r="EE968" s="12"/>
      <c r="EF968" s="12"/>
      <c r="EG968" s="12"/>
      <c r="EH968" s="12"/>
      <c r="EI968" s="12"/>
      <c r="EJ968" s="12"/>
      <c r="EK968" s="12"/>
      <c r="EL968" s="12"/>
      <c r="EM968" s="12"/>
      <c r="EN968" s="12"/>
      <c r="EO968" s="12"/>
      <c r="EP968" s="12"/>
      <c r="EQ968" s="12"/>
      <c r="ER968" s="12"/>
      <c r="ES968" s="12"/>
      <c r="ET968" s="12"/>
      <c r="EU968" s="12"/>
      <c r="EV968" s="12"/>
      <c r="EW968" s="12"/>
      <c r="EX968" s="12"/>
      <c r="EY968" s="12"/>
      <c r="EZ968" s="12"/>
      <c r="FA968" s="12"/>
      <c r="FB968" s="12"/>
      <c r="FC968" s="12"/>
      <c r="FD968" s="12"/>
      <c r="FE968" s="12"/>
      <c r="FF968" s="12"/>
      <c r="FG968" s="12"/>
      <c r="FH968" s="12"/>
      <c r="FI968" s="12"/>
      <c r="FJ968" s="12"/>
      <c r="FK968" s="12"/>
      <c r="FL968" s="12"/>
      <c r="FM968" s="12"/>
      <c r="FN968" s="12"/>
      <c r="FO968" s="12"/>
      <c r="FP968" s="12"/>
      <c r="FQ968" s="12"/>
      <c r="FR968" s="12"/>
    </row>
    <row r="969" spans="19:174" x14ac:dyDescent="0.3">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12"/>
      <c r="CC969" s="12"/>
      <c r="CD969" s="12"/>
      <c r="CE969" s="12"/>
      <c r="CF969" s="12"/>
      <c r="CG969" s="12"/>
      <c r="CH969" s="12"/>
      <c r="CI969" s="12"/>
      <c r="CJ969" s="12"/>
      <c r="CK969" s="12"/>
      <c r="CL969" s="12"/>
      <c r="CM969" s="12"/>
      <c r="CN969" s="12"/>
      <c r="CO969" s="12"/>
      <c r="CP969" s="12"/>
      <c r="CQ969" s="12"/>
      <c r="CR969" s="12"/>
      <c r="CS969" s="12"/>
      <c r="CT969" s="12"/>
      <c r="CU969" s="12"/>
      <c r="CV969" s="12"/>
      <c r="CW969" s="12"/>
      <c r="CX969" s="12"/>
      <c r="CY969" s="12"/>
      <c r="CZ969" s="12"/>
      <c r="DA969" s="12"/>
      <c r="DB969" s="12"/>
      <c r="DC969" s="12"/>
      <c r="DD969" s="12"/>
      <c r="DE969" s="12"/>
      <c r="DF969" s="12"/>
      <c r="DG969" s="12"/>
      <c r="DH969" s="12"/>
      <c r="DI969" s="12"/>
      <c r="DJ969" s="12"/>
      <c r="DK969" s="12"/>
      <c r="DL969" s="12"/>
      <c r="DM969" s="12"/>
      <c r="DN969" s="12"/>
      <c r="DO969" s="12"/>
      <c r="DP969" s="12"/>
      <c r="DQ969" s="12"/>
      <c r="DR969" s="12"/>
      <c r="DS969" s="12"/>
      <c r="DT969" s="12"/>
      <c r="DU969" s="12"/>
      <c r="DV969" s="12"/>
      <c r="DW969" s="12"/>
      <c r="DX969" s="12"/>
      <c r="DY969" s="12"/>
      <c r="DZ969" s="12"/>
      <c r="EA969" s="12"/>
      <c r="EB969" s="12"/>
      <c r="EC969" s="12"/>
      <c r="ED969" s="12"/>
      <c r="EE969" s="12"/>
      <c r="EF969" s="12"/>
      <c r="EG969" s="12"/>
      <c r="EH969" s="12"/>
      <c r="EI969" s="12"/>
      <c r="EJ969" s="12"/>
      <c r="EK969" s="12"/>
      <c r="EL969" s="12"/>
      <c r="EM969" s="12"/>
      <c r="EN969" s="12"/>
      <c r="EO969" s="12"/>
      <c r="EP969" s="12"/>
      <c r="EQ969" s="12"/>
      <c r="ER969" s="12"/>
      <c r="ES969" s="12"/>
      <c r="ET969" s="12"/>
      <c r="EU969" s="12"/>
      <c r="EV969" s="12"/>
      <c r="EW969" s="12"/>
      <c r="EX969" s="12"/>
      <c r="EY969" s="12"/>
      <c r="EZ969" s="12"/>
      <c r="FA969" s="12"/>
      <c r="FB969" s="12"/>
      <c r="FC969" s="12"/>
      <c r="FD969" s="12"/>
      <c r="FE969" s="12"/>
      <c r="FF969" s="12"/>
      <c r="FG969" s="12"/>
      <c r="FH969" s="12"/>
      <c r="FI969" s="12"/>
      <c r="FJ969" s="12"/>
      <c r="FK969" s="12"/>
      <c r="FL969" s="12"/>
      <c r="FM969" s="12"/>
      <c r="FN969" s="12"/>
      <c r="FO969" s="12"/>
      <c r="FP969" s="12"/>
      <c r="FQ969" s="12"/>
      <c r="FR969" s="12"/>
    </row>
    <row r="970" spans="19:174" x14ac:dyDescent="0.3">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12"/>
      <c r="CC970" s="12"/>
      <c r="CD970" s="12"/>
      <c r="CE970" s="12"/>
      <c r="CF970" s="12"/>
      <c r="CG970" s="12"/>
      <c r="CH970" s="12"/>
      <c r="CI970" s="12"/>
      <c r="CJ970" s="12"/>
      <c r="CK970" s="12"/>
      <c r="CL970" s="12"/>
      <c r="CM970" s="12"/>
      <c r="CN970" s="12"/>
      <c r="CO970" s="12"/>
      <c r="CP970" s="12"/>
      <c r="CQ970" s="12"/>
      <c r="CR970" s="12"/>
      <c r="CS970" s="12"/>
      <c r="CT970" s="12"/>
      <c r="CU970" s="12"/>
      <c r="CV970" s="12"/>
      <c r="CW970" s="12"/>
      <c r="CX970" s="12"/>
      <c r="CY970" s="12"/>
      <c r="CZ970" s="12"/>
      <c r="DA970" s="12"/>
      <c r="DB970" s="12"/>
      <c r="DC970" s="12"/>
      <c r="DD970" s="12"/>
      <c r="DE970" s="12"/>
      <c r="DF970" s="12"/>
      <c r="DG970" s="12"/>
      <c r="DH970" s="12"/>
      <c r="DI970" s="12"/>
      <c r="DJ970" s="12"/>
      <c r="DK970" s="12"/>
      <c r="DL970" s="12"/>
      <c r="DM970" s="12"/>
      <c r="DN970" s="12"/>
      <c r="DO970" s="12"/>
      <c r="DP970" s="12"/>
      <c r="DQ970" s="12"/>
      <c r="DR970" s="12"/>
      <c r="DS970" s="12"/>
      <c r="DT970" s="12"/>
      <c r="DU970" s="12"/>
      <c r="DV970" s="12"/>
      <c r="DW970" s="12"/>
      <c r="DX970" s="12"/>
      <c r="DY970" s="12"/>
      <c r="DZ970" s="12"/>
      <c r="EA970" s="12"/>
      <c r="EB970" s="12"/>
      <c r="EC970" s="12"/>
      <c r="ED970" s="12"/>
      <c r="EE970" s="12"/>
      <c r="EF970" s="12"/>
      <c r="EG970" s="12"/>
      <c r="EH970" s="12"/>
      <c r="EI970" s="12"/>
      <c r="EJ970" s="12"/>
      <c r="EK970" s="12"/>
      <c r="EL970" s="12"/>
      <c r="EM970" s="12"/>
      <c r="EN970" s="12"/>
      <c r="EO970" s="12"/>
      <c r="EP970" s="12"/>
      <c r="EQ970" s="12"/>
      <c r="ER970" s="12"/>
      <c r="ES970" s="12"/>
      <c r="ET970" s="12"/>
      <c r="EU970" s="12"/>
      <c r="EV970" s="12"/>
      <c r="EW970" s="12"/>
      <c r="EX970" s="12"/>
      <c r="EY970" s="12"/>
      <c r="EZ970" s="12"/>
      <c r="FA970" s="12"/>
      <c r="FB970" s="12"/>
      <c r="FC970" s="12"/>
      <c r="FD970" s="12"/>
      <c r="FE970" s="12"/>
      <c r="FF970" s="12"/>
      <c r="FG970" s="12"/>
      <c r="FH970" s="12"/>
      <c r="FI970" s="12"/>
      <c r="FJ970" s="12"/>
      <c r="FK970" s="12"/>
      <c r="FL970" s="12"/>
      <c r="FM970" s="12"/>
      <c r="FN970" s="12"/>
      <c r="FO970" s="12"/>
      <c r="FP970" s="12"/>
      <c r="FQ970" s="12"/>
      <c r="FR970" s="12"/>
    </row>
    <row r="971" spans="19:174" x14ac:dyDescent="0.3">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c r="CE971" s="12"/>
      <c r="CF971" s="12"/>
      <c r="CG971" s="12"/>
      <c r="CH971" s="12"/>
      <c r="CI971" s="12"/>
      <c r="CJ971" s="12"/>
      <c r="CK971" s="12"/>
      <c r="CL971" s="12"/>
      <c r="CM971" s="12"/>
      <c r="CN971" s="12"/>
      <c r="CO971" s="12"/>
      <c r="CP971" s="12"/>
      <c r="CQ971" s="12"/>
      <c r="CR971" s="12"/>
      <c r="CS971" s="12"/>
      <c r="CT971" s="12"/>
      <c r="CU971" s="12"/>
      <c r="CV971" s="12"/>
      <c r="CW971" s="12"/>
      <c r="CX971" s="12"/>
      <c r="CY971" s="12"/>
      <c r="CZ971" s="12"/>
      <c r="DA971" s="12"/>
      <c r="DB971" s="12"/>
      <c r="DC971" s="12"/>
      <c r="DD971" s="12"/>
      <c r="DE971" s="12"/>
      <c r="DF971" s="12"/>
      <c r="DG971" s="12"/>
      <c r="DH971" s="12"/>
      <c r="DI971" s="12"/>
      <c r="DJ971" s="12"/>
      <c r="DK971" s="12"/>
      <c r="DL971" s="12"/>
      <c r="DM971" s="12"/>
      <c r="DN971" s="12"/>
      <c r="DO971" s="12"/>
      <c r="DP971" s="12"/>
      <c r="DQ971" s="12"/>
      <c r="DR971" s="12"/>
      <c r="DS971" s="12"/>
      <c r="DT971" s="12"/>
      <c r="DU971" s="12"/>
      <c r="DV971" s="12"/>
      <c r="DW971" s="12"/>
      <c r="DX971" s="12"/>
      <c r="DY971" s="12"/>
      <c r="DZ971" s="12"/>
      <c r="EA971" s="12"/>
      <c r="EB971" s="12"/>
      <c r="EC971" s="12"/>
      <c r="ED971" s="12"/>
      <c r="EE971" s="12"/>
      <c r="EF971" s="12"/>
      <c r="EG971" s="12"/>
      <c r="EH971" s="12"/>
      <c r="EI971" s="12"/>
      <c r="EJ971" s="12"/>
      <c r="EK971" s="12"/>
      <c r="EL971" s="12"/>
      <c r="EM971" s="12"/>
      <c r="EN971" s="12"/>
      <c r="EO971" s="12"/>
      <c r="EP971" s="12"/>
      <c r="EQ971" s="12"/>
      <c r="ER971" s="12"/>
      <c r="ES971" s="12"/>
      <c r="ET971" s="12"/>
      <c r="EU971" s="12"/>
      <c r="EV971" s="12"/>
      <c r="EW971" s="12"/>
      <c r="EX971" s="12"/>
      <c r="EY971" s="12"/>
      <c r="EZ971" s="12"/>
      <c r="FA971" s="12"/>
      <c r="FB971" s="12"/>
      <c r="FC971" s="12"/>
      <c r="FD971" s="12"/>
      <c r="FE971" s="12"/>
      <c r="FF971" s="12"/>
      <c r="FG971" s="12"/>
      <c r="FH971" s="12"/>
      <c r="FI971" s="12"/>
      <c r="FJ971" s="12"/>
      <c r="FK971" s="12"/>
      <c r="FL971" s="12"/>
      <c r="FM971" s="12"/>
      <c r="FN971" s="12"/>
      <c r="FO971" s="12"/>
      <c r="FP971" s="12"/>
      <c r="FQ971" s="12"/>
      <c r="FR971" s="12"/>
    </row>
    <row r="972" spans="19:174" x14ac:dyDescent="0.3">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c r="CA972" s="12"/>
      <c r="CB972" s="12"/>
      <c r="CC972" s="12"/>
      <c r="CD972" s="12"/>
      <c r="CE972" s="12"/>
      <c r="CF972" s="12"/>
      <c r="CG972" s="12"/>
      <c r="CH972" s="12"/>
      <c r="CI972" s="12"/>
      <c r="CJ972" s="12"/>
      <c r="CK972" s="12"/>
      <c r="CL972" s="12"/>
      <c r="CM972" s="12"/>
      <c r="CN972" s="12"/>
      <c r="CO972" s="12"/>
      <c r="CP972" s="12"/>
      <c r="CQ972" s="12"/>
      <c r="CR972" s="12"/>
      <c r="CS972" s="12"/>
      <c r="CT972" s="12"/>
      <c r="CU972" s="12"/>
      <c r="CV972" s="12"/>
      <c r="CW972" s="12"/>
      <c r="CX972" s="12"/>
      <c r="CY972" s="12"/>
      <c r="CZ972" s="12"/>
      <c r="DA972" s="12"/>
      <c r="DB972" s="12"/>
      <c r="DC972" s="12"/>
      <c r="DD972" s="12"/>
      <c r="DE972" s="12"/>
      <c r="DF972" s="12"/>
      <c r="DG972" s="12"/>
      <c r="DH972" s="12"/>
      <c r="DI972" s="12"/>
      <c r="DJ972" s="12"/>
      <c r="DK972" s="12"/>
      <c r="DL972" s="12"/>
      <c r="DM972" s="12"/>
      <c r="DN972" s="12"/>
      <c r="DO972" s="12"/>
      <c r="DP972" s="12"/>
      <c r="DQ972" s="12"/>
      <c r="DR972" s="12"/>
      <c r="DS972" s="12"/>
      <c r="DT972" s="12"/>
      <c r="DU972" s="12"/>
      <c r="DV972" s="12"/>
      <c r="DW972" s="12"/>
      <c r="DX972" s="12"/>
      <c r="DY972" s="12"/>
      <c r="DZ972" s="12"/>
      <c r="EA972" s="12"/>
      <c r="EB972" s="12"/>
      <c r="EC972" s="12"/>
      <c r="ED972" s="12"/>
      <c r="EE972" s="12"/>
      <c r="EF972" s="12"/>
      <c r="EG972" s="12"/>
      <c r="EH972" s="12"/>
      <c r="EI972" s="12"/>
      <c r="EJ972" s="12"/>
      <c r="EK972" s="12"/>
      <c r="EL972" s="12"/>
      <c r="EM972" s="12"/>
      <c r="EN972" s="12"/>
      <c r="EO972" s="12"/>
      <c r="EP972" s="12"/>
      <c r="EQ972" s="12"/>
      <c r="ER972" s="12"/>
      <c r="ES972" s="12"/>
      <c r="ET972" s="12"/>
      <c r="EU972" s="12"/>
      <c r="EV972" s="12"/>
      <c r="EW972" s="12"/>
      <c r="EX972" s="12"/>
      <c r="EY972" s="12"/>
      <c r="EZ972" s="12"/>
      <c r="FA972" s="12"/>
      <c r="FB972" s="12"/>
      <c r="FC972" s="12"/>
      <c r="FD972" s="12"/>
      <c r="FE972" s="12"/>
      <c r="FF972" s="12"/>
      <c r="FG972" s="12"/>
      <c r="FH972" s="12"/>
      <c r="FI972" s="12"/>
      <c r="FJ972" s="12"/>
      <c r="FK972" s="12"/>
      <c r="FL972" s="12"/>
      <c r="FM972" s="12"/>
      <c r="FN972" s="12"/>
      <c r="FO972" s="12"/>
      <c r="FP972" s="12"/>
      <c r="FQ972" s="12"/>
      <c r="FR972" s="12"/>
    </row>
    <row r="973" spans="19:174" x14ac:dyDescent="0.3">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c r="CE973" s="12"/>
      <c r="CF973" s="12"/>
      <c r="CG973" s="12"/>
      <c r="CH973" s="12"/>
      <c r="CI973" s="12"/>
      <c r="CJ973" s="12"/>
      <c r="CK973" s="12"/>
      <c r="CL973" s="12"/>
      <c r="CM973" s="12"/>
      <c r="CN973" s="12"/>
      <c r="CO973" s="12"/>
      <c r="CP973" s="12"/>
      <c r="CQ973" s="12"/>
      <c r="CR973" s="12"/>
      <c r="CS973" s="12"/>
      <c r="CT973" s="12"/>
      <c r="CU973" s="12"/>
      <c r="CV973" s="12"/>
      <c r="CW973" s="12"/>
      <c r="CX973" s="12"/>
      <c r="CY973" s="12"/>
      <c r="CZ973" s="12"/>
      <c r="DA973" s="12"/>
      <c r="DB973" s="12"/>
      <c r="DC973" s="12"/>
      <c r="DD973" s="12"/>
      <c r="DE973" s="12"/>
      <c r="DF973" s="12"/>
      <c r="DG973" s="12"/>
      <c r="DH973" s="12"/>
      <c r="DI973" s="12"/>
      <c r="DJ973" s="12"/>
      <c r="DK973" s="12"/>
      <c r="DL973" s="12"/>
      <c r="DM973" s="12"/>
      <c r="DN973" s="12"/>
      <c r="DO973" s="12"/>
      <c r="DP973" s="12"/>
      <c r="DQ973" s="12"/>
      <c r="DR973" s="12"/>
      <c r="DS973" s="12"/>
      <c r="DT973" s="12"/>
      <c r="DU973" s="12"/>
      <c r="DV973" s="12"/>
      <c r="DW973" s="12"/>
      <c r="DX973" s="12"/>
      <c r="DY973" s="12"/>
      <c r="DZ973" s="12"/>
      <c r="EA973" s="12"/>
      <c r="EB973" s="12"/>
      <c r="EC973" s="12"/>
      <c r="ED973" s="12"/>
      <c r="EE973" s="12"/>
      <c r="EF973" s="12"/>
      <c r="EG973" s="12"/>
      <c r="EH973" s="12"/>
      <c r="EI973" s="12"/>
      <c r="EJ973" s="12"/>
      <c r="EK973" s="12"/>
      <c r="EL973" s="12"/>
      <c r="EM973" s="12"/>
      <c r="EN973" s="12"/>
      <c r="EO973" s="12"/>
      <c r="EP973" s="12"/>
      <c r="EQ973" s="12"/>
      <c r="ER973" s="12"/>
      <c r="ES973" s="12"/>
      <c r="ET973" s="12"/>
      <c r="EU973" s="12"/>
      <c r="EV973" s="12"/>
      <c r="EW973" s="12"/>
      <c r="EX973" s="12"/>
      <c r="EY973" s="12"/>
      <c r="EZ973" s="12"/>
      <c r="FA973" s="12"/>
      <c r="FB973" s="12"/>
      <c r="FC973" s="12"/>
      <c r="FD973" s="12"/>
      <c r="FE973" s="12"/>
      <c r="FF973" s="12"/>
      <c r="FG973" s="12"/>
      <c r="FH973" s="12"/>
      <c r="FI973" s="12"/>
      <c r="FJ973" s="12"/>
      <c r="FK973" s="12"/>
      <c r="FL973" s="12"/>
      <c r="FM973" s="12"/>
      <c r="FN973" s="12"/>
      <c r="FO973" s="12"/>
      <c r="FP973" s="12"/>
      <c r="FQ973" s="12"/>
      <c r="FR973" s="12"/>
    </row>
    <row r="974" spans="19:174" x14ac:dyDescent="0.3">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12"/>
      <c r="CZ974" s="12"/>
      <c r="DA974" s="12"/>
      <c r="DB974" s="12"/>
      <c r="DC974" s="12"/>
      <c r="DD974" s="12"/>
      <c r="DE974" s="12"/>
      <c r="DF974" s="12"/>
      <c r="DG974" s="12"/>
      <c r="DH974" s="12"/>
      <c r="DI974" s="12"/>
      <c r="DJ974" s="12"/>
      <c r="DK974" s="12"/>
      <c r="DL974" s="12"/>
      <c r="DM974" s="12"/>
      <c r="DN974" s="12"/>
      <c r="DO974" s="12"/>
      <c r="DP974" s="12"/>
      <c r="DQ974" s="12"/>
      <c r="DR974" s="12"/>
      <c r="DS974" s="12"/>
      <c r="DT974" s="12"/>
      <c r="DU974" s="12"/>
      <c r="DV974" s="12"/>
      <c r="DW974" s="12"/>
      <c r="DX974" s="12"/>
      <c r="DY974" s="12"/>
      <c r="DZ974" s="12"/>
      <c r="EA974" s="12"/>
      <c r="EB974" s="12"/>
      <c r="EC974" s="12"/>
      <c r="ED974" s="12"/>
      <c r="EE974" s="12"/>
      <c r="EF974" s="12"/>
      <c r="EG974" s="12"/>
      <c r="EH974" s="12"/>
      <c r="EI974" s="12"/>
      <c r="EJ974" s="12"/>
      <c r="EK974" s="12"/>
      <c r="EL974" s="12"/>
      <c r="EM974" s="12"/>
      <c r="EN974" s="12"/>
      <c r="EO974" s="12"/>
      <c r="EP974" s="12"/>
      <c r="EQ974" s="12"/>
      <c r="ER974" s="12"/>
      <c r="ES974" s="12"/>
      <c r="ET974" s="12"/>
      <c r="EU974" s="12"/>
      <c r="EV974" s="12"/>
      <c r="EW974" s="12"/>
      <c r="EX974" s="12"/>
      <c r="EY974" s="12"/>
      <c r="EZ974" s="12"/>
      <c r="FA974" s="12"/>
      <c r="FB974" s="12"/>
      <c r="FC974" s="12"/>
      <c r="FD974" s="12"/>
      <c r="FE974" s="12"/>
      <c r="FF974" s="12"/>
      <c r="FG974" s="12"/>
      <c r="FH974" s="12"/>
      <c r="FI974" s="12"/>
      <c r="FJ974" s="12"/>
      <c r="FK974" s="12"/>
      <c r="FL974" s="12"/>
      <c r="FM974" s="12"/>
      <c r="FN974" s="12"/>
      <c r="FO974" s="12"/>
      <c r="FP974" s="12"/>
      <c r="FQ974" s="12"/>
      <c r="FR974" s="12"/>
    </row>
    <row r="975" spans="19:174" x14ac:dyDescent="0.3">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c r="CA975" s="12"/>
      <c r="CB975" s="12"/>
      <c r="CC975" s="12"/>
      <c r="CD975" s="12"/>
      <c r="CE975" s="12"/>
      <c r="CF975" s="12"/>
      <c r="CG975" s="12"/>
      <c r="CH975" s="12"/>
      <c r="CI975" s="12"/>
      <c r="CJ975" s="12"/>
      <c r="CK975" s="12"/>
      <c r="CL975" s="12"/>
      <c r="CM975" s="12"/>
      <c r="CN975" s="12"/>
      <c r="CO975" s="12"/>
      <c r="CP975" s="12"/>
      <c r="CQ975" s="12"/>
      <c r="CR975" s="12"/>
      <c r="CS975" s="12"/>
      <c r="CT975" s="12"/>
      <c r="CU975" s="12"/>
      <c r="CV975" s="12"/>
      <c r="CW975" s="12"/>
      <c r="CX975" s="12"/>
      <c r="CY975" s="12"/>
      <c r="CZ975" s="12"/>
      <c r="DA975" s="12"/>
      <c r="DB975" s="12"/>
      <c r="DC975" s="12"/>
      <c r="DD975" s="12"/>
      <c r="DE975" s="12"/>
      <c r="DF975" s="12"/>
      <c r="DG975" s="12"/>
      <c r="DH975" s="12"/>
      <c r="DI975" s="12"/>
      <c r="DJ975" s="12"/>
      <c r="DK975" s="12"/>
      <c r="DL975" s="12"/>
      <c r="DM975" s="12"/>
      <c r="DN975" s="12"/>
      <c r="DO975" s="12"/>
      <c r="DP975" s="12"/>
      <c r="DQ975" s="12"/>
      <c r="DR975" s="12"/>
      <c r="DS975" s="12"/>
      <c r="DT975" s="12"/>
      <c r="DU975" s="12"/>
      <c r="DV975" s="12"/>
      <c r="DW975" s="12"/>
      <c r="DX975" s="12"/>
      <c r="DY975" s="12"/>
      <c r="DZ975" s="12"/>
      <c r="EA975" s="12"/>
      <c r="EB975" s="12"/>
      <c r="EC975" s="12"/>
      <c r="ED975" s="12"/>
      <c r="EE975" s="12"/>
      <c r="EF975" s="12"/>
      <c r="EG975" s="12"/>
      <c r="EH975" s="12"/>
      <c r="EI975" s="12"/>
      <c r="EJ975" s="12"/>
      <c r="EK975" s="12"/>
      <c r="EL975" s="12"/>
      <c r="EM975" s="12"/>
      <c r="EN975" s="12"/>
      <c r="EO975" s="12"/>
      <c r="EP975" s="12"/>
      <c r="EQ975" s="12"/>
      <c r="ER975" s="12"/>
      <c r="ES975" s="12"/>
      <c r="ET975" s="12"/>
      <c r="EU975" s="12"/>
      <c r="EV975" s="12"/>
      <c r="EW975" s="12"/>
      <c r="EX975" s="12"/>
      <c r="EY975" s="12"/>
      <c r="EZ975" s="12"/>
      <c r="FA975" s="12"/>
      <c r="FB975" s="12"/>
      <c r="FC975" s="12"/>
      <c r="FD975" s="12"/>
      <c r="FE975" s="12"/>
      <c r="FF975" s="12"/>
      <c r="FG975" s="12"/>
      <c r="FH975" s="12"/>
      <c r="FI975" s="12"/>
      <c r="FJ975" s="12"/>
      <c r="FK975" s="12"/>
      <c r="FL975" s="12"/>
      <c r="FM975" s="12"/>
      <c r="FN975" s="12"/>
      <c r="FO975" s="12"/>
      <c r="FP975" s="12"/>
      <c r="FQ975" s="12"/>
      <c r="FR975" s="12"/>
    </row>
    <row r="976" spans="19:174" x14ac:dyDescent="0.3">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c r="CE976" s="12"/>
      <c r="CF976" s="12"/>
      <c r="CG976" s="12"/>
      <c r="CH976" s="12"/>
      <c r="CI976" s="12"/>
      <c r="CJ976" s="12"/>
      <c r="CK976" s="12"/>
      <c r="CL976" s="12"/>
      <c r="CM976" s="12"/>
      <c r="CN976" s="12"/>
      <c r="CO976" s="12"/>
      <c r="CP976" s="12"/>
      <c r="CQ976" s="12"/>
      <c r="CR976" s="12"/>
      <c r="CS976" s="12"/>
      <c r="CT976" s="12"/>
      <c r="CU976" s="12"/>
      <c r="CV976" s="12"/>
      <c r="CW976" s="12"/>
      <c r="CX976" s="12"/>
      <c r="CY976" s="12"/>
      <c r="CZ976" s="12"/>
      <c r="DA976" s="12"/>
      <c r="DB976" s="12"/>
      <c r="DC976" s="12"/>
      <c r="DD976" s="12"/>
      <c r="DE976" s="12"/>
      <c r="DF976" s="12"/>
      <c r="DG976" s="12"/>
      <c r="DH976" s="12"/>
      <c r="DI976" s="12"/>
      <c r="DJ976" s="12"/>
      <c r="DK976" s="12"/>
      <c r="DL976" s="12"/>
      <c r="DM976" s="12"/>
      <c r="DN976" s="12"/>
      <c r="DO976" s="12"/>
      <c r="DP976" s="12"/>
      <c r="DQ976" s="12"/>
      <c r="DR976" s="12"/>
      <c r="DS976" s="12"/>
      <c r="DT976" s="12"/>
      <c r="DU976" s="12"/>
      <c r="DV976" s="12"/>
      <c r="DW976" s="12"/>
      <c r="DX976" s="12"/>
      <c r="DY976" s="12"/>
      <c r="DZ976" s="12"/>
      <c r="EA976" s="12"/>
      <c r="EB976" s="12"/>
      <c r="EC976" s="12"/>
      <c r="ED976" s="12"/>
      <c r="EE976" s="12"/>
      <c r="EF976" s="12"/>
      <c r="EG976" s="12"/>
      <c r="EH976" s="12"/>
      <c r="EI976" s="12"/>
      <c r="EJ976" s="12"/>
      <c r="EK976" s="12"/>
      <c r="EL976" s="12"/>
      <c r="EM976" s="12"/>
      <c r="EN976" s="12"/>
      <c r="EO976" s="12"/>
      <c r="EP976" s="12"/>
      <c r="EQ976" s="12"/>
      <c r="ER976" s="12"/>
      <c r="ES976" s="12"/>
      <c r="ET976" s="12"/>
      <c r="EU976" s="12"/>
      <c r="EV976" s="12"/>
      <c r="EW976" s="12"/>
      <c r="EX976" s="12"/>
      <c r="EY976" s="12"/>
      <c r="EZ976" s="12"/>
      <c r="FA976" s="12"/>
      <c r="FB976" s="12"/>
      <c r="FC976" s="12"/>
      <c r="FD976" s="12"/>
      <c r="FE976" s="12"/>
      <c r="FF976" s="12"/>
      <c r="FG976" s="12"/>
      <c r="FH976" s="12"/>
      <c r="FI976" s="12"/>
      <c r="FJ976" s="12"/>
      <c r="FK976" s="12"/>
      <c r="FL976" s="12"/>
      <c r="FM976" s="12"/>
      <c r="FN976" s="12"/>
      <c r="FO976" s="12"/>
      <c r="FP976" s="12"/>
      <c r="FQ976" s="12"/>
      <c r="FR976" s="12"/>
    </row>
    <row r="977" spans="19:174" x14ac:dyDescent="0.3">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c r="CE977" s="12"/>
      <c r="CF977" s="12"/>
      <c r="CG977" s="12"/>
      <c r="CH977" s="12"/>
      <c r="CI977" s="12"/>
      <c r="CJ977" s="12"/>
      <c r="CK977" s="12"/>
      <c r="CL977" s="12"/>
      <c r="CM977" s="12"/>
      <c r="CN977" s="12"/>
      <c r="CO977" s="12"/>
      <c r="CP977" s="12"/>
      <c r="CQ977" s="12"/>
      <c r="CR977" s="12"/>
      <c r="CS977" s="12"/>
      <c r="CT977" s="12"/>
      <c r="CU977" s="12"/>
      <c r="CV977" s="12"/>
      <c r="CW977" s="12"/>
      <c r="CX977" s="12"/>
      <c r="CY977" s="12"/>
      <c r="CZ977" s="12"/>
      <c r="DA977" s="12"/>
      <c r="DB977" s="12"/>
      <c r="DC977" s="12"/>
      <c r="DD977" s="12"/>
      <c r="DE977" s="12"/>
      <c r="DF977" s="12"/>
      <c r="DG977" s="12"/>
      <c r="DH977" s="12"/>
      <c r="DI977" s="12"/>
      <c r="DJ977" s="12"/>
      <c r="DK977" s="12"/>
      <c r="DL977" s="12"/>
      <c r="DM977" s="12"/>
      <c r="DN977" s="12"/>
      <c r="DO977" s="12"/>
      <c r="DP977" s="12"/>
      <c r="DQ977" s="12"/>
      <c r="DR977" s="12"/>
      <c r="DS977" s="12"/>
      <c r="DT977" s="12"/>
      <c r="DU977" s="12"/>
      <c r="DV977" s="12"/>
      <c r="DW977" s="12"/>
      <c r="DX977" s="12"/>
      <c r="DY977" s="12"/>
      <c r="DZ977" s="12"/>
      <c r="EA977" s="12"/>
      <c r="EB977" s="12"/>
      <c r="EC977" s="12"/>
      <c r="ED977" s="12"/>
      <c r="EE977" s="12"/>
      <c r="EF977" s="12"/>
      <c r="EG977" s="12"/>
      <c r="EH977" s="12"/>
      <c r="EI977" s="12"/>
      <c r="EJ977" s="12"/>
      <c r="EK977" s="12"/>
      <c r="EL977" s="12"/>
      <c r="EM977" s="12"/>
      <c r="EN977" s="12"/>
      <c r="EO977" s="12"/>
      <c r="EP977" s="12"/>
      <c r="EQ977" s="12"/>
      <c r="ER977" s="12"/>
      <c r="ES977" s="12"/>
      <c r="ET977" s="12"/>
      <c r="EU977" s="12"/>
      <c r="EV977" s="12"/>
      <c r="EW977" s="12"/>
      <c r="EX977" s="12"/>
      <c r="EY977" s="12"/>
      <c r="EZ977" s="12"/>
      <c r="FA977" s="12"/>
      <c r="FB977" s="12"/>
      <c r="FC977" s="12"/>
      <c r="FD977" s="12"/>
      <c r="FE977" s="12"/>
      <c r="FF977" s="12"/>
      <c r="FG977" s="12"/>
      <c r="FH977" s="12"/>
      <c r="FI977" s="12"/>
      <c r="FJ977" s="12"/>
      <c r="FK977" s="12"/>
      <c r="FL977" s="12"/>
      <c r="FM977" s="12"/>
      <c r="FN977" s="12"/>
      <c r="FO977" s="12"/>
      <c r="FP977" s="12"/>
      <c r="FQ977" s="12"/>
      <c r="FR977" s="12"/>
    </row>
    <row r="978" spans="19:174" x14ac:dyDescent="0.3">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12"/>
      <c r="CC978" s="12"/>
      <c r="CD978" s="12"/>
      <c r="CE978" s="12"/>
      <c r="CF978" s="12"/>
      <c r="CG978" s="12"/>
      <c r="CH978" s="12"/>
      <c r="CI978" s="12"/>
      <c r="CJ978" s="12"/>
      <c r="CK978" s="12"/>
      <c r="CL978" s="12"/>
      <c r="CM978" s="12"/>
      <c r="CN978" s="12"/>
      <c r="CO978" s="12"/>
      <c r="CP978" s="12"/>
      <c r="CQ978" s="12"/>
      <c r="CR978" s="12"/>
      <c r="CS978" s="12"/>
      <c r="CT978" s="12"/>
      <c r="CU978" s="12"/>
      <c r="CV978" s="12"/>
      <c r="CW978" s="12"/>
      <c r="CX978" s="12"/>
      <c r="CY978" s="12"/>
      <c r="CZ978" s="12"/>
      <c r="DA978" s="12"/>
      <c r="DB978" s="12"/>
      <c r="DC978" s="12"/>
      <c r="DD978" s="12"/>
      <c r="DE978" s="12"/>
      <c r="DF978" s="12"/>
      <c r="DG978" s="12"/>
      <c r="DH978" s="12"/>
      <c r="DI978" s="12"/>
      <c r="DJ978" s="12"/>
      <c r="DK978" s="12"/>
      <c r="DL978" s="12"/>
      <c r="DM978" s="12"/>
      <c r="DN978" s="12"/>
      <c r="DO978" s="12"/>
      <c r="DP978" s="12"/>
      <c r="DQ978" s="12"/>
      <c r="DR978" s="12"/>
      <c r="DS978" s="12"/>
      <c r="DT978" s="12"/>
      <c r="DU978" s="12"/>
      <c r="DV978" s="12"/>
      <c r="DW978" s="12"/>
      <c r="DX978" s="12"/>
      <c r="DY978" s="12"/>
      <c r="DZ978" s="12"/>
      <c r="EA978" s="12"/>
      <c r="EB978" s="12"/>
      <c r="EC978" s="12"/>
      <c r="ED978" s="12"/>
      <c r="EE978" s="12"/>
      <c r="EF978" s="12"/>
      <c r="EG978" s="12"/>
      <c r="EH978" s="12"/>
      <c r="EI978" s="12"/>
      <c r="EJ978" s="12"/>
      <c r="EK978" s="12"/>
      <c r="EL978" s="12"/>
      <c r="EM978" s="12"/>
      <c r="EN978" s="12"/>
      <c r="EO978" s="12"/>
      <c r="EP978" s="12"/>
      <c r="EQ978" s="12"/>
      <c r="ER978" s="12"/>
      <c r="ES978" s="12"/>
      <c r="ET978" s="12"/>
      <c r="EU978" s="12"/>
      <c r="EV978" s="12"/>
      <c r="EW978" s="12"/>
      <c r="EX978" s="12"/>
      <c r="EY978" s="12"/>
      <c r="EZ978" s="12"/>
      <c r="FA978" s="12"/>
      <c r="FB978" s="12"/>
      <c r="FC978" s="12"/>
      <c r="FD978" s="12"/>
      <c r="FE978" s="12"/>
      <c r="FF978" s="12"/>
      <c r="FG978" s="12"/>
      <c r="FH978" s="12"/>
      <c r="FI978" s="12"/>
      <c r="FJ978" s="12"/>
      <c r="FK978" s="12"/>
      <c r="FL978" s="12"/>
      <c r="FM978" s="12"/>
      <c r="FN978" s="12"/>
      <c r="FO978" s="12"/>
      <c r="FP978" s="12"/>
      <c r="FQ978" s="12"/>
      <c r="FR978" s="12"/>
    </row>
    <row r="979" spans="19:174" x14ac:dyDescent="0.3">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c r="CA979" s="12"/>
      <c r="CB979" s="12"/>
      <c r="CC979" s="12"/>
      <c r="CD979" s="12"/>
      <c r="CE979" s="12"/>
      <c r="CF979" s="12"/>
      <c r="CG979" s="12"/>
      <c r="CH979" s="12"/>
      <c r="CI979" s="12"/>
      <c r="CJ979" s="12"/>
      <c r="CK979" s="12"/>
      <c r="CL979" s="12"/>
      <c r="CM979" s="12"/>
      <c r="CN979" s="12"/>
      <c r="CO979" s="12"/>
      <c r="CP979" s="12"/>
      <c r="CQ979" s="12"/>
      <c r="CR979" s="12"/>
      <c r="CS979" s="12"/>
      <c r="CT979" s="12"/>
      <c r="CU979" s="12"/>
      <c r="CV979" s="12"/>
      <c r="CW979" s="12"/>
      <c r="CX979" s="12"/>
      <c r="CY979" s="12"/>
      <c r="CZ979" s="12"/>
      <c r="DA979" s="12"/>
      <c r="DB979" s="12"/>
      <c r="DC979" s="12"/>
      <c r="DD979" s="12"/>
      <c r="DE979" s="12"/>
      <c r="DF979" s="12"/>
      <c r="DG979" s="12"/>
      <c r="DH979" s="12"/>
      <c r="DI979" s="12"/>
      <c r="DJ979" s="12"/>
      <c r="DK979" s="12"/>
      <c r="DL979" s="12"/>
      <c r="DM979" s="12"/>
      <c r="DN979" s="12"/>
      <c r="DO979" s="12"/>
      <c r="DP979" s="12"/>
      <c r="DQ979" s="12"/>
      <c r="DR979" s="12"/>
      <c r="DS979" s="12"/>
      <c r="DT979" s="12"/>
      <c r="DU979" s="12"/>
      <c r="DV979" s="12"/>
      <c r="DW979" s="12"/>
      <c r="DX979" s="12"/>
      <c r="DY979" s="12"/>
      <c r="DZ979" s="12"/>
      <c r="EA979" s="12"/>
      <c r="EB979" s="12"/>
      <c r="EC979" s="12"/>
      <c r="ED979" s="12"/>
      <c r="EE979" s="12"/>
      <c r="EF979" s="12"/>
      <c r="EG979" s="12"/>
      <c r="EH979" s="12"/>
      <c r="EI979" s="12"/>
      <c r="EJ979" s="12"/>
      <c r="EK979" s="12"/>
      <c r="EL979" s="12"/>
      <c r="EM979" s="12"/>
      <c r="EN979" s="12"/>
      <c r="EO979" s="12"/>
      <c r="EP979" s="12"/>
      <c r="EQ979" s="12"/>
      <c r="ER979" s="12"/>
      <c r="ES979" s="12"/>
      <c r="ET979" s="12"/>
      <c r="EU979" s="12"/>
      <c r="EV979" s="12"/>
      <c r="EW979" s="12"/>
      <c r="EX979" s="12"/>
      <c r="EY979" s="12"/>
      <c r="EZ979" s="12"/>
      <c r="FA979" s="12"/>
      <c r="FB979" s="12"/>
      <c r="FC979" s="12"/>
      <c r="FD979" s="12"/>
      <c r="FE979" s="12"/>
      <c r="FF979" s="12"/>
      <c r="FG979" s="12"/>
      <c r="FH979" s="12"/>
      <c r="FI979" s="12"/>
      <c r="FJ979" s="12"/>
      <c r="FK979" s="12"/>
      <c r="FL979" s="12"/>
      <c r="FM979" s="12"/>
      <c r="FN979" s="12"/>
      <c r="FO979" s="12"/>
      <c r="FP979" s="12"/>
      <c r="FQ979" s="12"/>
      <c r="FR979" s="12"/>
    </row>
    <row r="980" spans="19:174" x14ac:dyDescent="0.3">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c r="CA980" s="12"/>
      <c r="CB980" s="12"/>
      <c r="CC980" s="12"/>
      <c r="CD980" s="12"/>
      <c r="CE980" s="12"/>
      <c r="CF980" s="12"/>
      <c r="CG980" s="12"/>
      <c r="CH980" s="12"/>
      <c r="CI980" s="12"/>
      <c r="CJ980" s="12"/>
      <c r="CK980" s="12"/>
      <c r="CL980" s="12"/>
      <c r="CM980" s="12"/>
      <c r="CN980" s="12"/>
      <c r="CO980" s="12"/>
      <c r="CP980" s="12"/>
      <c r="CQ980" s="12"/>
      <c r="CR980" s="12"/>
      <c r="CS980" s="12"/>
      <c r="CT980" s="12"/>
      <c r="CU980" s="12"/>
      <c r="CV980" s="12"/>
      <c r="CW980" s="12"/>
      <c r="CX980" s="12"/>
      <c r="CY980" s="12"/>
      <c r="CZ980" s="12"/>
      <c r="DA980" s="12"/>
      <c r="DB980" s="12"/>
      <c r="DC980" s="12"/>
      <c r="DD980" s="12"/>
      <c r="DE980" s="12"/>
      <c r="DF980" s="12"/>
      <c r="DG980" s="12"/>
      <c r="DH980" s="12"/>
      <c r="DI980" s="12"/>
      <c r="DJ980" s="12"/>
      <c r="DK980" s="12"/>
      <c r="DL980" s="12"/>
      <c r="DM980" s="12"/>
      <c r="DN980" s="12"/>
      <c r="DO980" s="12"/>
      <c r="DP980" s="12"/>
      <c r="DQ980" s="12"/>
      <c r="DR980" s="12"/>
      <c r="DS980" s="12"/>
      <c r="DT980" s="12"/>
      <c r="DU980" s="12"/>
      <c r="DV980" s="12"/>
      <c r="DW980" s="12"/>
      <c r="DX980" s="12"/>
      <c r="DY980" s="12"/>
      <c r="DZ980" s="12"/>
      <c r="EA980" s="12"/>
      <c r="EB980" s="12"/>
      <c r="EC980" s="12"/>
      <c r="ED980" s="12"/>
      <c r="EE980" s="12"/>
      <c r="EF980" s="12"/>
      <c r="EG980" s="12"/>
      <c r="EH980" s="12"/>
      <c r="EI980" s="12"/>
      <c r="EJ980" s="12"/>
      <c r="EK980" s="12"/>
      <c r="EL980" s="12"/>
      <c r="EM980" s="12"/>
      <c r="EN980" s="12"/>
      <c r="EO980" s="12"/>
      <c r="EP980" s="12"/>
      <c r="EQ980" s="12"/>
      <c r="ER980" s="12"/>
      <c r="ES980" s="12"/>
      <c r="ET980" s="12"/>
      <c r="EU980" s="12"/>
      <c r="EV980" s="12"/>
      <c r="EW980" s="12"/>
      <c r="EX980" s="12"/>
      <c r="EY980" s="12"/>
      <c r="EZ980" s="12"/>
      <c r="FA980" s="12"/>
      <c r="FB980" s="12"/>
      <c r="FC980" s="12"/>
      <c r="FD980" s="12"/>
      <c r="FE980" s="12"/>
      <c r="FF980" s="12"/>
      <c r="FG980" s="12"/>
      <c r="FH980" s="12"/>
      <c r="FI980" s="12"/>
      <c r="FJ980" s="12"/>
      <c r="FK980" s="12"/>
      <c r="FL980" s="12"/>
      <c r="FM980" s="12"/>
      <c r="FN980" s="12"/>
      <c r="FO980" s="12"/>
      <c r="FP980" s="12"/>
      <c r="FQ980" s="12"/>
      <c r="FR980" s="12"/>
    </row>
    <row r="981" spans="19:174" x14ac:dyDescent="0.3">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c r="CA981" s="12"/>
      <c r="CB981" s="12"/>
      <c r="CC981" s="12"/>
      <c r="CD981" s="12"/>
      <c r="CE981" s="12"/>
      <c r="CF981" s="12"/>
      <c r="CG981" s="12"/>
      <c r="CH981" s="12"/>
      <c r="CI981" s="12"/>
      <c r="CJ981" s="12"/>
      <c r="CK981" s="12"/>
      <c r="CL981" s="12"/>
      <c r="CM981" s="12"/>
      <c r="CN981" s="12"/>
      <c r="CO981" s="12"/>
      <c r="CP981" s="12"/>
      <c r="CQ981" s="12"/>
      <c r="CR981" s="12"/>
      <c r="CS981" s="12"/>
      <c r="CT981" s="12"/>
      <c r="CU981" s="12"/>
      <c r="CV981" s="12"/>
      <c r="CW981" s="12"/>
      <c r="CX981" s="12"/>
      <c r="CY981" s="12"/>
      <c r="CZ981" s="12"/>
      <c r="DA981" s="12"/>
      <c r="DB981" s="12"/>
      <c r="DC981" s="12"/>
      <c r="DD981" s="12"/>
      <c r="DE981" s="12"/>
      <c r="DF981" s="12"/>
      <c r="DG981" s="12"/>
      <c r="DH981" s="12"/>
      <c r="DI981" s="12"/>
      <c r="DJ981" s="12"/>
      <c r="DK981" s="12"/>
      <c r="DL981" s="12"/>
      <c r="DM981" s="12"/>
      <c r="DN981" s="12"/>
      <c r="DO981" s="12"/>
      <c r="DP981" s="12"/>
      <c r="DQ981" s="12"/>
      <c r="DR981" s="12"/>
      <c r="DS981" s="12"/>
      <c r="DT981" s="12"/>
      <c r="DU981" s="12"/>
      <c r="DV981" s="12"/>
      <c r="DW981" s="12"/>
      <c r="DX981" s="12"/>
      <c r="DY981" s="12"/>
      <c r="DZ981" s="12"/>
      <c r="EA981" s="12"/>
      <c r="EB981" s="12"/>
      <c r="EC981" s="12"/>
      <c r="ED981" s="12"/>
      <c r="EE981" s="12"/>
      <c r="EF981" s="12"/>
      <c r="EG981" s="12"/>
      <c r="EH981" s="12"/>
      <c r="EI981" s="12"/>
      <c r="EJ981" s="12"/>
      <c r="EK981" s="12"/>
      <c r="EL981" s="12"/>
      <c r="EM981" s="12"/>
      <c r="EN981" s="12"/>
      <c r="EO981" s="12"/>
      <c r="EP981" s="12"/>
      <c r="EQ981" s="12"/>
      <c r="ER981" s="12"/>
      <c r="ES981" s="12"/>
      <c r="ET981" s="12"/>
      <c r="EU981" s="12"/>
      <c r="EV981" s="12"/>
      <c r="EW981" s="12"/>
      <c r="EX981" s="12"/>
      <c r="EY981" s="12"/>
      <c r="EZ981" s="12"/>
      <c r="FA981" s="12"/>
      <c r="FB981" s="12"/>
      <c r="FC981" s="12"/>
      <c r="FD981" s="12"/>
      <c r="FE981" s="12"/>
      <c r="FF981" s="12"/>
      <c r="FG981" s="12"/>
      <c r="FH981" s="12"/>
      <c r="FI981" s="12"/>
      <c r="FJ981" s="12"/>
      <c r="FK981" s="12"/>
      <c r="FL981" s="12"/>
      <c r="FM981" s="12"/>
      <c r="FN981" s="12"/>
      <c r="FO981" s="12"/>
      <c r="FP981" s="12"/>
      <c r="FQ981" s="12"/>
      <c r="FR981" s="12"/>
    </row>
    <row r="982" spans="19:174" x14ac:dyDescent="0.3">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c r="CE982" s="12"/>
      <c r="CF982" s="12"/>
      <c r="CG982" s="12"/>
      <c r="CH982" s="12"/>
      <c r="CI982" s="12"/>
      <c r="CJ982" s="12"/>
      <c r="CK982" s="12"/>
      <c r="CL982" s="12"/>
      <c r="CM982" s="12"/>
      <c r="CN982" s="12"/>
      <c r="CO982" s="12"/>
      <c r="CP982" s="12"/>
      <c r="CQ982" s="12"/>
      <c r="CR982" s="12"/>
      <c r="CS982" s="12"/>
      <c r="CT982" s="12"/>
      <c r="CU982" s="12"/>
      <c r="CV982" s="12"/>
      <c r="CW982" s="12"/>
      <c r="CX982" s="12"/>
      <c r="CY982" s="12"/>
      <c r="CZ982" s="12"/>
      <c r="DA982" s="12"/>
      <c r="DB982" s="12"/>
      <c r="DC982" s="12"/>
      <c r="DD982" s="12"/>
      <c r="DE982" s="12"/>
      <c r="DF982" s="12"/>
      <c r="DG982" s="12"/>
      <c r="DH982" s="12"/>
      <c r="DI982" s="12"/>
      <c r="DJ982" s="12"/>
      <c r="DK982" s="12"/>
      <c r="DL982" s="12"/>
      <c r="DM982" s="12"/>
      <c r="DN982" s="12"/>
      <c r="DO982" s="12"/>
      <c r="DP982" s="12"/>
      <c r="DQ982" s="12"/>
      <c r="DR982" s="12"/>
      <c r="DS982" s="12"/>
      <c r="DT982" s="12"/>
      <c r="DU982" s="12"/>
      <c r="DV982" s="12"/>
      <c r="DW982" s="12"/>
      <c r="DX982" s="12"/>
      <c r="DY982" s="12"/>
      <c r="DZ982" s="12"/>
      <c r="EA982" s="12"/>
      <c r="EB982" s="12"/>
      <c r="EC982" s="12"/>
      <c r="ED982" s="12"/>
      <c r="EE982" s="12"/>
      <c r="EF982" s="12"/>
      <c r="EG982" s="12"/>
      <c r="EH982" s="12"/>
      <c r="EI982" s="12"/>
      <c r="EJ982" s="12"/>
      <c r="EK982" s="12"/>
      <c r="EL982" s="12"/>
      <c r="EM982" s="12"/>
      <c r="EN982" s="12"/>
      <c r="EO982" s="12"/>
      <c r="EP982" s="12"/>
      <c r="EQ982" s="12"/>
      <c r="ER982" s="12"/>
      <c r="ES982" s="12"/>
      <c r="ET982" s="12"/>
      <c r="EU982" s="12"/>
      <c r="EV982" s="12"/>
      <c r="EW982" s="12"/>
      <c r="EX982" s="12"/>
      <c r="EY982" s="12"/>
      <c r="EZ982" s="12"/>
      <c r="FA982" s="12"/>
      <c r="FB982" s="12"/>
      <c r="FC982" s="12"/>
      <c r="FD982" s="12"/>
      <c r="FE982" s="12"/>
      <c r="FF982" s="12"/>
      <c r="FG982" s="12"/>
      <c r="FH982" s="12"/>
      <c r="FI982" s="12"/>
      <c r="FJ982" s="12"/>
      <c r="FK982" s="12"/>
      <c r="FL982" s="12"/>
      <c r="FM982" s="12"/>
      <c r="FN982" s="12"/>
      <c r="FO982" s="12"/>
      <c r="FP982" s="12"/>
      <c r="FQ982" s="12"/>
      <c r="FR982" s="12"/>
    </row>
    <row r="983" spans="19:174" x14ac:dyDescent="0.3">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12"/>
      <c r="CC983" s="12"/>
      <c r="CD983" s="12"/>
      <c r="CE983" s="12"/>
      <c r="CF983" s="12"/>
      <c r="CG983" s="12"/>
      <c r="CH983" s="12"/>
      <c r="CI983" s="12"/>
      <c r="CJ983" s="12"/>
      <c r="CK983" s="12"/>
      <c r="CL983" s="12"/>
      <c r="CM983" s="12"/>
      <c r="CN983" s="12"/>
      <c r="CO983" s="12"/>
      <c r="CP983" s="12"/>
      <c r="CQ983" s="12"/>
      <c r="CR983" s="12"/>
      <c r="CS983" s="12"/>
      <c r="CT983" s="12"/>
      <c r="CU983" s="12"/>
      <c r="CV983" s="12"/>
      <c r="CW983" s="12"/>
      <c r="CX983" s="12"/>
      <c r="CY983" s="12"/>
      <c r="CZ983" s="12"/>
      <c r="DA983" s="12"/>
      <c r="DB983" s="12"/>
      <c r="DC983" s="12"/>
      <c r="DD983" s="12"/>
      <c r="DE983" s="12"/>
      <c r="DF983" s="12"/>
      <c r="DG983" s="12"/>
      <c r="DH983" s="12"/>
      <c r="DI983" s="12"/>
      <c r="DJ983" s="12"/>
      <c r="DK983" s="12"/>
      <c r="DL983" s="12"/>
      <c r="DM983" s="12"/>
      <c r="DN983" s="12"/>
      <c r="DO983" s="12"/>
      <c r="DP983" s="12"/>
      <c r="DQ983" s="12"/>
      <c r="DR983" s="12"/>
      <c r="DS983" s="12"/>
      <c r="DT983" s="12"/>
      <c r="DU983" s="12"/>
      <c r="DV983" s="12"/>
      <c r="DW983" s="12"/>
      <c r="DX983" s="12"/>
      <c r="DY983" s="12"/>
      <c r="DZ983" s="12"/>
      <c r="EA983" s="12"/>
      <c r="EB983" s="12"/>
      <c r="EC983" s="12"/>
      <c r="ED983" s="12"/>
      <c r="EE983" s="12"/>
      <c r="EF983" s="12"/>
      <c r="EG983" s="12"/>
      <c r="EH983" s="12"/>
      <c r="EI983" s="12"/>
      <c r="EJ983" s="12"/>
      <c r="EK983" s="12"/>
      <c r="EL983" s="12"/>
      <c r="EM983" s="12"/>
      <c r="EN983" s="12"/>
      <c r="EO983" s="12"/>
      <c r="EP983" s="12"/>
      <c r="EQ983" s="12"/>
      <c r="ER983" s="12"/>
      <c r="ES983" s="12"/>
      <c r="ET983" s="12"/>
      <c r="EU983" s="12"/>
      <c r="EV983" s="12"/>
      <c r="EW983" s="12"/>
      <c r="EX983" s="12"/>
      <c r="EY983" s="12"/>
      <c r="EZ983" s="12"/>
      <c r="FA983" s="12"/>
      <c r="FB983" s="12"/>
      <c r="FC983" s="12"/>
      <c r="FD983" s="12"/>
      <c r="FE983" s="12"/>
      <c r="FF983" s="12"/>
      <c r="FG983" s="12"/>
      <c r="FH983" s="12"/>
      <c r="FI983" s="12"/>
      <c r="FJ983" s="12"/>
      <c r="FK983" s="12"/>
      <c r="FL983" s="12"/>
      <c r="FM983" s="12"/>
      <c r="FN983" s="12"/>
      <c r="FO983" s="12"/>
      <c r="FP983" s="12"/>
      <c r="FQ983" s="12"/>
      <c r="FR983" s="12"/>
    </row>
    <row r="984" spans="19:174" x14ac:dyDescent="0.3">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c r="CA984" s="12"/>
      <c r="CB984" s="12"/>
      <c r="CC984" s="12"/>
      <c r="CD984" s="12"/>
      <c r="CE984" s="12"/>
      <c r="CF984" s="12"/>
      <c r="CG984" s="12"/>
      <c r="CH984" s="12"/>
      <c r="CI984" s="12"/>
      <c r="CJ984" s="12"/>
      <c r="CK984" s="12"/>
      <c r="CL984" s="12"/>
      <c r="CM984" s="12"/>
      <c r="CN984" s="12"/>
      <c r="CO984" s="12"/>
      <c r="CP984" s="12"/>
      <c r="CQ984" s="12"/>
      <c r="CR984" s="12"/>
      <c r="CS984" s="12"/>
      <c r="CT984" s="12"/>
      <c r="CU984" s="12"/>
      <c r="CV984" s="12"/>
      <c r="CW984" s="12"/>
      <c r="CX984" s="12"/>
      <c r="CY984" s="12"/>
      <c r="CZ984" s="12"/>
      <c r="DA984" s="12"/>
      <c r="DB984" s="12"/>
      <c r="DC984" s="12"/>
      <c r="DD984" s="12"/>
      <c r="DE984" s="12"/>
      <c r="DF984" s="12"/>
      <c r="DG984" s="12"/>
      <c r="DH984" s="12"/>
      <c r="DI984" s="12"/>
      <c r="DJ984" s="12"/>
      <c r="DK984" s="12"/>
      <c r="DL984" s="12"/>
      <c r="DM984" s="12"/>
      <c r="DN984" s="12"/>
      <c r="DO984" s="12"/>
      <c r="DP984" s="12"/>
      <c r="DQ984" s="12"/>
      <c r="DR984" s="12"/>
      <c r="DS984" s="12"/>
      <c r="DT984" s="12"/>
      <c r="DU984" s="12"/>
      <c r="DV984" s="12"/>
      <c r="DW984" s="12"/>
      <c r="DX984" s="12"/>
      <c r="DY984" s="12"/>
      <c r="DZ984" s="12"/>
      <c r="EA984" s="12"/>
      <c r="EB984" s="12"/>
      <c r="EC984" s="12"/>
      <c r="ED984" s="12"/>
      <c r="EE984" s="12"/>
      <c r="EF984" s="12"/>
      <c r="EG984" s="12"/>
      <c r="EH984" s="12"/>
      <c r="EI984" s="12"/>
      <c r="EJ984" s="12"/>
      <c r="EK984" s="12"/>
      <c r="EL984" s="12"/>
      <c r="EM984" s="12"/>
      <c r="EN984" s="12"/>
      <c r="EO984" s="12"/>
      <c r="EP984" s="12"/>
      <c r="EQ984" s="12"/>
      <c r="ER984" s="12"/>
      <c r="ES984" s="12"/>
      <c r="ET984" s="12"/>
      <c r="EU984" s="12"/>
      <c r="EV984" s="12"/>
      <c r="EW984" s="12"/>
      <c r="EX984" s="12"/>
      <c r="EY984" s="12"/>
      <c r="EZ984" s="12"/>
      <c r="FA984" s="12"/>
      <c r="FB984" s="12"/>
      <c r="FC984" s="12"/>
      <c r="FD984" s="12"/>
      <c r="FE984" s="12"/>
      <c r="FF984" s="12"/>
      <c r="FG984" s="12"/>
      <c r="FH984" s="12"/>
      <c r="FI984" s="12"/>
      <c r="FJ984" s="12"/>
      <c r="FK984" s="12"/>
      <c r="FL984" s="12"/>
      <c r="FM984" s="12"/>
      <c r="FN984" s="12"/>
      <c r="FO984" s="12"/>
      <c r="FP984" s="12"/>
      <c r="FQ984" s="12"/>
      <c r="FR984" s="12"/>
    </row>
    <row r="985" spans="19:174" x14ac:dyDescent="0.3">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c r="CA985" s="12"/>
      <c r="CB985" s="12"/>
      <c r="CC985" s="12"/>
      <c r="CD985" s="12"/>
      <c r="CE985" s="12"/>
      <c r="CF985" s="12"/>
      <c r="CG985" s="12"/>
      <c r="CH985" s="12"/>
      <c r="CI985" s="12"/>
      <c r="CJ985" s="12"/>
      <c r="CK985" s="12"/>
      <c r="CL985" s="12"/>
      <c r="CM985" s="12"/>
      <c r="CN985" s="12"/>
      <c r="CO985" s="12"/>
      <c r="CP985" s="12"/>
      <c r="CQ985" s="12"/>
      <c r="CR985" s="12"/>
      <c r="CS985" s="12"/>
      <c r="CT985" s="12"/>
      <c r="CU985" s="12"/>
      <c r="CV985" s="12"/>
      <c r="CW985" s="12"/>
      <c r="CX985" s="12"/>
      <c r="CY985" s="12"/>
      <c r="CZ985" s="12"/>
      <c r="DA985" s="12"/>
      <c r="DB985" s="12"/>
      <c r="DC985" s="12"/>
      <c r="DD985" s="12"/>
      <c r="DE985" s="12"/>
      <c r="DF985" s="12"/>
      <c r="DG985" s="12"/>
      <c r="DH985" s="12"/>
      <c r="DI985" s="12"/>
      <c r="DJ985" s="12"/>
      <c r="DK985" s="12"/>
      <c r="DL985" s="12"/>
      <c r="DM985" s="12"/>
      <c r="DN985" s="12"/>
      <c r="DO985" s="12"/>
      <c r="DP985" s="12"/>
      <c r="DQ985" s="12"/>
      <c r="DR985" s="12"/>
      <c r="DS985" s="12"/>
      <c r="DT985" s="12"/>
      <c r="DU985" s="12"/>
      <c r="DV985" s="12"/>
      <c r="DW985" s="12"/>
      <c r="DX985" s="12"/>
      <c r="DY985" s="12"/>
      <c r="DZ985" s="12"/>
      <c r="EA985" s="12"/>
      <c r="EB985" s="12"/>
      <c r="EC985" s="12"/>
      <c r="ED985" s="12"/>
      <c r="EE985" s="12"/>
      <c r="EF985" s="12"/>
      <c r="EG985" s="12"/>
      <c r="EH985" s="12"/>
      <c r="EI985" s="12"/>
      <c r="EJ985" s="12"/>
      <c r="EK985" s="12"/>
      <c r="EL985" s="12"/>
      <c r="EM985" s="12"/>
      <c r="EN985" s="12"/>
      <c r="EO985" s="12"/>
      <c r="EP985" s="12"/>
      <c r="EQ985" s="12"/>
      <c r="ER985" s="12"/>
      <c r="ES985" s="12"/>
      <c r="ET985" s="12"/>
      <c r="EU985" s="12"/>
      <c r="EV985" s="12"/>
      <c r="EW985" s="12"/>
      <c r="EX985" s="12"/>
      <c r="EY985" s="12"/>
      <c r="EZ985" s="12"/>
      <c r="FA985" s="12"/>
      <c r="FB985" s="12"/>
      <c r="FC985" s="12"/>
      <c r="FD985" s="12"/>
      <c r="FE985" s="12"/>
      <c r="FF985" s="12"/>
      <c r="FG985" s="12"/>
      <c r="FH985" s="12"/>
      <c r="FI985" s="12"/>
      <c r="FJ985" s="12"/>
      <c r="FK985" s="12"/>
      <c r="FL985" s="12"/>
      <c r="FM985" s="12"/>
      <c r="FN985" s="12"/>
      <c r="FO985" s="12"/>
      <c r="FP985" s="12"/>
      <c r="FQ985" s="12"/>
      <c r="FR985" s="12"/>
    </row>
    <row r="986" spans="19:174" x14ac:dyDescent="0.3">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c r="CE986" s="12"/>
      <c r="CF986" s="12"/>
      <c r="CG986" s="12"/>
      <c r="CH986" s="12"/>
      <c r="CI986" s="12"/>
      <c r="CJ986" s="12"/>
      <c r="CK986" s="12"/>
      <c r="CL986" s="12"/>
      <c r="CM986" s="12"/>
      <c r="CN986" s="12"/>
      <c r="CO986" s="12"/>
      <c r="CP986" s="12"/>
      <c r="CQ986" s="12"/>
      <c r="CR986" s="12"/>
      <c r="CS986" s="12"/>
      <c r="CT986" s="12"/>
      <c r="CU986" s="12"/>
      <c r="CV986" s="12"/>
      <c r="CW986" s="12"/>
      <c r="CX986" s="12"/>
      <c r="CY986" s="12"/>
      <c r="CZ986" s="12"/>
      <c r="DA986" s="12"/>
      <c r="DB986" s="12"/>
      <c r="DC986" s="12"/>
      <c r="DD986" s="12"/>
      <c r="DE986" s="12"/>
      <c r="DF986" s="12"/>
      <c r="DG986" s="12"/>
      <c r="DH986" s="12"/>
      <c r="DI986" s="12"/>
      <c r="DJ986" s="12"/>
      <c r="DK986" s="12"/>
      <c r="DL986" s="12"/>
      <c r="DM986" s="12"/>
      <c r="DN986" s="12"/>
      <c r="DO986" s="12"/>
      <c r="DP986" s="12"/>
      <c r="DQ986" s="12"/>
      <c r="DR986" s="12"/>
      <c r="DS986" s="12"/>
      <c r="DT986" s="12"/>
      <c r="DU986" s="12"/>
      <c r="DV986" s="12"/>
      <c r="DW986" s="12"/>
      <c r="DX986" s="12"/>
      <c r="DY986" s="12"/>
      <c r="DZ986" s="12"/>
      <c r="EA986" s="12"/>
      <c r="EB986" s="12"/>
      <c r="EC986" s="12"/>
      <c r="ED986" s="12"/>
      <c r="EE986" s="12"/>
      <c r="EF986" s="12"/>
      <c r="EG986" s="12"/>
      <c r="EH986" s="12"/>
      <c r="EI986" s="12"/>
      <c r="EJ986" s="12"/>
      <c r="EK986" s="12"/>
      <c r="EL986" s="12"/>
      <c r="EM986" s="12"/>
      <c r="EN986" s="12"/>
      <c r="EO986" s="12"/>
      <c r="EP986" s="12"/>
      <c r="EQ986" s="12"/>
      <c r="ER986" s="12"/>
      <c r="ES986" s="12"/>
      <c r="ET986" s="12"/>
      <c r="EU986" s="12"/>
      <c r="EV986" s="12"/>
      <c r="EW986" s="12"/>
      <c r="EX986" s="12"/>
      <c r="EY986" s="12"/>
      <c r="EZ986" s="12"/>
      <c r="FA986" s="12"/>
      <c r="FB986" s="12"/>
      <c r="FC986" s="12"/>
      <c r="FD986" s="12"/>
      <c r="FE986" s="12"/>
      <c r="FF986" s="12"/>
      <c r="FG986" s="12"/>
      <c r="FH986" s="12"/>
      <c r="FI986" s="12"/>
      <c r="FJ986" s="12"/>
      <c r="FK986" s="12"/>
      <c r="FL986" s="12"/>
      <c r="FM986" s="12"/>
      <c r="FN986" s="12"/>
      <c r="FO986" s="12"/>
      <c r="FP986" s="12"/>
      <c r="FQ986" s="12"/>
      <c r="FR986" s="12"/>
    </row>
    <row r="987" spans="19:174" x14ac:dyDescent="0.3">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c r="CA987" s="12"/>
      <c r="CB987" s="12"/>
      <c r="CC987" s="12"/>
      <c r="CD987" s="12"/>
      <c r="CE987" s="12"/>
      <c r="CF987" s="12"/>
      <c r="CG987" s="12"/>
      <c r="CH987" s="12"/>
      <c r="CI987" s="12"/>
      <c r="CJ987" s="12"/>
      <c r="CK987" s="12"/>
      <c r="CL987" s="12"/>
      <c r="CM987" s="12"/>
      <c r="CN987" s="12"/>
      <c r="CO987" s="12"/>
      <c r="CP987" s="12"/>
      <c r="CQ987" s="12"/>
      <c r="CR987" s="12"/>
      <c r="CS987" s="12"/>
      <c r="CT987" s="12"/>
      <c r="CU987" s="12"/>
      <c r="CV987" s="12"/>
      <c r="CW987" s="12"/>
      <c r="CX987" s="12"/>
      <c r="CY987" s="12"/>
      <c r="CZ987" s="12"/>
      <c r="DA987" s="12"/>
      <c r="DB987" s="12"/>
      <c r="DC987" s="12"/>
      <c r="DD987" s="12"/>
      <c r="DE987" s="12"/>
      <c r="DF987" s="12"/>
      <c r="DG987" s="12"/>
      <c r="DH987" s="12"/>
      <c r="DI987" s="12"/>
      <c r="DJ987" s="12"/>
      <c r="DK987" s="12"/>
      <c r="DL987" s="12"/>
      <c r="DM987" s="12"/>
      <c r="DN987" s="12"/>
      <c r="DO987" s="12"/>
      <c r="DP987" s="12"/>
      <c r="DQ987" s="12"/>
      <c r="DR987" s="12"/>
      <c r="DS987" s="12"/>
      <c r="DT987" s="12"/>
      <c r="DU987" s="12"/>
      <c r="DV987" s="12"/>
      <c r="DW987" s="12"/>
      <c r="DX987" s="12"/>
      <c r="DY987" s="12"/>
      <c r="DZ987" s="12"/>
      <c r="EA987" s="12"/>
      <c r="EB987" s="12"/>
      <c r="EC987" s="12"/>
      <c r="ED987" s="12"/>
      <c r="EE987" s="12"/>
      <c r="EF987" s="12"/>
      <c r="EG987" s="12"/>
      <c r="EH987" s="12"/>
      <c r="EI987" s="12"/>
      <c r="EJ987" s="12"/>
      <c r="EK987" s="12"/>
      <c r="EL987" s="12"/>
      <c r="EM987" s="12"/>
      <c r="EN987" s="12"/>
      <c r="EO987" s="12"/>
      <c r="EP987" s="12"/>
      <c r="EQ987" s="12"/>
      <c r="ER987" s="12"/>
      <c r="ES987" s="12"/>
      <c r="ET987" s="12"/>
      <c r="EU987" s="12"/>
      <c r="EV987" s="12"/>
      <c r="EW987" s="12"/>
      <c r="EX987" s="12"/>
      <c r="EY987" s="12"/>
      <c r="EZ987" s="12"/>
      <c r="FA987" s="12"/>
      <c r="FB987" s="12"/>
      <c r="FC987" s="12"/>
      <c r="FD987" s="12"/>
      <c r="FE987" s="12"/>
      <c r="FF987" s="12"/>
      <c r="FG987" s="12"/>
      <c r="FH987" s="12"/>
      <c r="FI987" s="12"/>
      <c r="FJ987" s="12"/>
      <c r="FK987" s="12"/>
      <c r="FL987" s="12"/>
      <c r="FM987" s="12"/>
      <c r="FN987" s="12"/>
      <c r="FO987" s="12"/>
      <c r="FP987" s="12"/>
      <c r="FQ987" s="12"/>
      <c r="FR987" s="12"/>
    </row>
    <row r="988" spans="19:174" x14ac:dyDescent="0.3">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12"/>
      <c r="CC988" s="12"/>
      <c r="CD988" s="12"/>
      <c r="CE988" s="12"/>
      <c r="CF988" s="12"/>
      <c r="CG988" s="12"/>
      <c r="CH988" s="12"/>
      <c r="CI988" s="12"/>
      <c r="CJ988" s="12"/>
      <c r="CK988" s="12"/>
      <c r="CL988" s="12"/>
      <c r="CM988" s="12"/>
      <c r="CN988" s="12"/>
      <c r="CO988" s="12"/>
      <c r="CP988" s="12"/>
      <c r="CQ988" s="12"/>
      <c r="CR988" s="12"/>
      <c r="CS988" s="12"/>
      <c r="CT988" s="12"/>
      <c r="CU988" s="12"/>
      <c r="CV988" s="12"/>
      <c r="CW988" s="12"/>
      <c r="CX988" s="12"/>
      <c r="CY988" s="12"/>
      <c r="CZ988" s="12"/>
      <c r="DA988" s="12"/>
      <c r="DB988" s="12"/>
      <c r="DC988" s="12"/>
      <c r="DD988" s="12"/>
      <c r="DE988" s="12"/>
      <c r="DF988" s="12"/>
      <c r="DG988" s="12"/>
      <c r="DH988" s="12"/>
      <c r="DI988" s="12"/>
      <c r="DJ988" s="12"/>
      <c r="DK988" s="12"/>
      <c r="DL988" s="12"/>
      <c r="DM988" s="12"/>
      <c r="DN988" s="12"/>
      <c r="DO988" s="12"/>
      <c r="DP988" s="12"/>
      <c r="DQ988" s="12"/>
      <c r="DR988" s="12"/>
      <c r="DS988" s="12"/>
      <c r="DT988" s="12"/>
      <c r="DU988" s="12"/>
      <c r="DV988" s="12"/>
      <c r="DW988" s="12"/>
      <c r="DX988" s="12"/>
      <c r="DY988" s="12"/>
      <c r="DZ988" s="12"/>
      <c r="EA988" s="12"/>
      <c r="EB988" s="12"/>
      <c r="EC988" s="12"/>
      <c r="ED988" s="12"/>
      <c r="EE988" s="12"/>
      <c r="EF988" s="12"/>
      <c r="EG988" s="12"/>
      <c r="EH988" s="12"/>
      <c r="EI988" s="12"/>
      <c r="EJ988" s="12"/>
      <c r="EK988" s="12"/>
      <c r="EL988" s="12"/>
      <c r="EM988" s="12"/>
      <c r="EN988" s="12"/>
      <c r="EO988" s="12"/>
      <c r="EP988" s="12"/>
      <c r="EQ988" s="12"/>
      <c r="ER988" s="12"/>
      <c r="ES988" s="12"/>
      <c r="ET988" s="12"/>
      <c r="EU988" s="12"/>
      <c r="EV988" s="12"/>
      <c r="EW988" s="12"/>
      <c r="EX988" s="12"/>
      <c r="EY988" s="12"/>
      <c r="EZ988" s="12"/>
      <c r="FA988" s="12"/>
      <c r="FB988" s="12"/>
      <c r="FC988" s="12"/>
      <c r="FD988" s="12"/>
      <c r="FE988" s="12"/>
      <c r="FF988" s="12"/>
      <c r="FG988" s="12"/>
      <c r="FH988" s="12"/>
      <c r="FI988" s="12"/>
      <c r="FJ988" s="12"/>
      <c r="FK988" s="12"/>
      <c r="FL988" s="12"/>
      <c r="FM988" s="12"/>
      <c r="FN988" s="12"/>
      <c r="FO988" s="12"/>
      <c r="FP988" s="12"/>
      <c r="FQ988" s="12"/>
      <c r="FR988" s="12"/>
    </row>
    <row r="989" spans="19:174" x14ac:dyDescent="0.3">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12"/>
      <c r="CC989" s="12"/>
      <c r="CD989" s="12"/>
      <c r="CE989" s="12"/>
      <c r="CF989" s="12"/>
      <c r="CG989" s="12"/>
      <c r="CH989" s="12"/>
      <c r="CI989" s="12"/>
      <c r="CJ989" s="12"/>
      <c r="CK989" s="12"/>
      <c r="CL989" s="12"/>
      <c r="CM989" s="12"/>
      <c r="CN989" s="12"/>
      <c r="CO989" s="12"/>
      <c r="CP989" s="12"/>
      <c r="CQ989" s="12"/>
      <c r="CR989" s="12"/>
      <c r="CS989" s="12"/>
      <c r="CT989" s="12"/>
      <c r="CU989" s="12"/>
      <c r="CV989" s="12"/>
      <c r="CW989" s="12"/>
      <c r="CX989" s="12"/>
      <c r="CY989" s="12"/>
      <c r="CZ989" s="12"/>
      <c r="DA989" s="12"/>
      <c r="DB989" s="12"/>
      <c r="DC989" s="12"/>
      <c r="DD989" s="12"/>
      <c r="DE989" s="12"/>
      <c r="DF989" s="12"/>
      <c r="DG989" s="12"/>
      <c r="DH989" s="12"/>
      <c r="DI989" s="12"/>
      <c r="DJ989" s="12"/>
      <c r="DK989" s="12"/>
      <c r="DL989" s="12"/>
      <c r="DM989" s="12"/>
      <c r="DN989" s="12"/>
      <c r="DO989" s="12"/>
      <c r="DP989" s="12"/>
      <c r="DQ989" s="12"/>
      <c r="DR989" s="12"/>
      <c r="DS989" s="12"/>
      <c r="DT989" s="12"/>
      <c r="DU989" s="12"/>
      <c r="DV989" s="12"/>
      <c r="DW989" s="12"/>
      <c r="DX989" s="12"/>
      <c r="DY989" s="12"/>
      <c r="DZ989" s="12"/>
      <c r="EA989" s="12"/>
      <c r="EB989" s="12"/>
      <c r="EC989" s="12"/>
      <c r="ED989" s="12"/>
      <c r="EE989" s="12"/>
      <c r="EF989" s="12"/>
      <c r="EG989" s="12"/>
      <c r="EH989" s="12"/>
      <c r="EI989" s="12"/>
      <c r="EJ989" s="12"/>
      <c r="EK989" s="12"/>
      <c r="EL989" s="12"/>
      <c r="EM989" s="12"/>
      <c r="EN989" s="12"/>
      <c r="EO989" s="12"/>
      <c r="EP989" s="12"/>
      <c r="EQ989" s="12"/>
      <c r="ER989" s="12"/>
      <c r="ES989" s="12"/>
      <c r="ET989" s="12"/>
      <c r="EU989" s="12"/>
      <c r="EV989" s="12"/>
      <c r="EW989" s="12"/>
      <c r="EX989" s="12"/>
      <c r="EY989" s="12"/>
      <c r="EZ989" s="12"/>
      <c r="FA989" s="12"/>
      <c r="FB989" s="12"/>
      <c r="FC989" s="12"/>
      <c r="FD989" s="12"/>
      <c r="FE989" s="12"/>
      <c r="FF989" s="12"/>
      <c r="FG989" s="12"/>
      <c r="FH989" s="12"/>
      <c r="FI989" s="12"/>
      <c r="FJ989" s="12"/>
      <c r="FK989" s="12"/>
      <c r="FL989" s="12"/>
      <c r="FM989" s="12"/>
      <c r="FN989" s="12"/>
      <c r="FO989" s="12"/>
      <c r="FP989" s="12"/>
      <c r="FQ989" s="12"/>
      <c r="FR989" s="12"/>
    </row>
    <row r="990" spans="19:174" x14ac:dyDescent="0.3">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12"/>
      <c r="CC990" s="12"/>
      <c r="CD990" s="12"/>
      <c r="CE990" s="12"/>
      <c r="CF990" s="12"/>
      <c r="CG990" s="12"/>
      <c r="CH990" s="12"/>
      <c r="CI990" s="12"/>
      <c r="CJ990" s="12"/>
      <c r="CK990" s="12"/>
      <c r="CL990" s="12"/>
      <c r="CM990" s="12"/>
      <c r="CN990" s="12"/>
      <c r="CO990" s="12"/>
      <c r="CP990" s="12"/>
      <c r="CQ990" s="12"/>
      <c r="CR990" s="12"/>
      <c r="CS990" s="12"/>
      <c r="CT990" s="12"/>
      <c r="CU990" s="12"/>
      <c r="CV990" s="12"/>
      <c r="CW990" s="12"/>
      <c r="CX990" s="12"/>
      <c r="CY990" s="12"/>
      <c r="CZ990" s="12"/>
      <c r="DA990" s="12"/>
      <c r="DB990" s="12"/>
      <c r="DC990" s="12"/>
      <c r="DD990" s="12"/>
      <c r="DE990" s="12"/>
      <c r="DF990" s="12"/>
      <c r="DG990" s="12"/>
      <c r="DH990" s="12"/>
      <c r="DI990" s="12"/>
      <c r="DJ990" s="12"/>
      <c r="DK990" s="12"/>
      <c r="DL990" s="12"/>
      <c r="DM990" s="12"/>
      <c r="DN990" s="12"/>
      <c r="DO990" s="12"/>
      <c r="DP990" s="12"/>
      <c r="DQ990" s="12"/>
      <c r="DR990" s="12"/>
      <c r="DS990" s="12"/>
      <c r="DT990" s="12"/>
      <c r="DU990" s="12"/>
      <c r="DV990" s="12"/>
      <c r="DW990" s="12"/>
      <c r="DX990" s="12"/>
      <c r="DY990" s="12"/>
      <c r="DZ990" s="12"/>
      <c r="EA990" s="12"/>
      <c r="EB990" s="12"/>
      <c r="EC990" s="12"/>
      <c r="ED990" s="12"/>
      <c r="EE990" s="12"/>
      <c r="EF990" s="12"/>
      <c r="EG990" s="12"/>
      <c r="EH990" s="12"/>
      <c r="EI990" s="12"/>
      <c r="EJ990" s="12"/>
      <c r="EK990" s="12"/>
      <c r="EL990" s="12"/>
      <c r="EM990" s="12"/>
      <c r="EN990" s="12"/>
      <c r="EO990" s="12"/>
      <c r="EP990" s="12"/>
      <c r="EQ990" s="12"/>
      <c r="ER990" s="12"/>
      <c r="ES990" s="12"/>
      <c r="ET990" s="12"/>
      <c r="EU990" s="12"/>
      <c r="EV990" s="12"/>
      <c r="EW990" s="12"/>
      <c r="EX990" s="12"/>
      <c r="EY990" s="12"/>
      <c r="EZ990" s="12"/>
      <c r="FA990" s="12"/>
      <c r="FB990" s="12"/>
      <c r="FC990" s="12"/>
      <c r="FD990" s="12"/>
      <c r="FE990" s="12"/>
      <c r="FF990" s="12"/>
      <c r="FG990" s="12"/>
      <c r="FH990" s="12"/>
      <c r="FI990" s="12"/>
      <c r="FJ990" s="12"/>
      <c r="FK990" s="12"/>
      <c r="FL990" s="12"/>
      <c r="FM990" s="12"/>
      <c r="FN990" s="12"/>
      <c r="FO990" s="12"/>
      <c r="FP990" s="12"/>
      <c r="FQ990" s="12"/>
      <c r="FR990" s="12"/>
    </row>
    <row r="991" spans="19:174" x14ac:dyDescent="0.3">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c r="CA991" s="12"/>
      <c r="CB991" s="12"/>
      <c r="CC991" s="12"/>
      <c r="CD991" s="12"/>
      <c r="CE991" s="12"/>
      <c r="CF991" s="12"/>
      <c r="CG991" s="12"/>
      <c r="CH991" s="12"/>
      <c r="CI991" s="12"/>
      <c r="CJ991" s="12"/>
      <c r="CK991" s="12"/>
      <c r="CL991" s="12"/>
      <c r="CM991" s="12"/>
      <c r="CN991" s="12"/>
      <c r="CO991" s="12"/>
      <c r="CP991" s="12"/>
      <c r="CQ991" s="12"/>
      <c r="CR991" s="12"/>
      <c r="CS991" s="12"/>
      <c r="CT991" s="12"/>
      <c r="CU991" s="12"/>
      <c r="CV991" s="12"/>
      <c r="CW991" s="12"/>
      <c r="CX991" s="12"/>
      <c r="CY991" s="12"/>
      <c r="CZ991" s="12"/>
      <c r="DA991" s="12"/>
      <c r="DB991" s="12"/>
      <c r="DC991" s="12"/>
      <c r="DD991" s="12"/>
      <c r="DE991" s="12"/>
      <c r="DF991" s="12"/>
      <c r="DG991" s="12"/>
      <c r="DH991" s="12"/>
      <c r="DI991" s="12"/>
      <c r="DJ991" s="12"/>
      <c r="DK991" s="12"/>
      <c r="DL991" s="12"/>
      <c r="DM991" s="12"/>
      <c r="DN991" s="12"/>
      <c r="DO991" s="12"/>
      <c r="DP991" s="12"/>
      <c r="DQ991" s="12"/>
      <c r="DR991" s="12"/>
      <c r="DS991" s="12"/>
      <c r="DT991" s="12"/>
      <c r="DU991" s="12"/>
      <c r="DV991" s="12"/>
      <c r="DW991" s="12"/>
      <c r="DX991" s="12"/>
      <c r="DY991" s="12"/>
      <c r="DZ991" s="12"/>
      <c r="EA991" s="12"/>
      <c r="EB991" s="12"/>
      <c r="EC991" s="12"/>
      <c r="ED991" s="12"/>
      <c r="EE991" s="12"/>
      <c r="EF991" s="12"/>
      <c r="EG991" s="12"/>
      <c r="EH991" s="12"/>
      <c r="EI991" s="12"/>
      <c r="EJ991" s="12"/>
      <c r="EK991" s="12"/>
      <c r="EL991" s="12"/>
      <c r="EM991" s="12"/>
      <c r="EN991" s="12"/>
      <c r="EO991" s="12"/>
      <c r="EP991" s="12"/>
      <c r="EQ991" s="12"/>
      <c r="ER991" s="12"/>
      <c r="ES991" s="12"/>
      <c r="ET991" s="12"/>
      <c r="EU991" s="12"/>
      <c r="EV991" s="12"/>
      <c r="EW991" s="12"/>
      <c r="EX991" s="12"/>
      <c r="EY991" s="12"/>
      <c r="EZ991" s="12"/>
      <c r="FA991" s="12"/>
      <c r="FB991" s="12"/>
      <c r="FC991" s="12"/>
      <c r="FD991" s="12"/>
      <c r="FE991" s="12"/>
      <c r="FF991" s="12"/>
      <c r="FG991" s="12"/>
      <c r="FH991" s="12"/>
      <c r="FI991" s="12"/>
      <c r="FJ991" s="12"/>
      <c r="FK991" s="12"/>
      <c r="FL991" s="12"/>
      <c r="FM991" s="12"/>
      <c r="FN991" s="12"/>
      <c r="FO991" s="12"/>
      <c r="FP991" s="12"/>
      <c r="FQ991" s="12"/>
      <c r="FR991" s="12"/>
    </row>
    <row r="992" spans="19:174" x14ac:dyDescent="0.3">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c r="CA992" s="12"/>
      <c r="CB992" s="12"/>
      <c r="CC992" s="12"/>
      <c r="CD992" s="12"/>
      <c r="CE992" s="12"/>
      <c r="CF992" s="12"/>
      <c r="CG992" s="12"/>
      <c r="CH992" s="12"/>
      <c r="CI992" s="12"/>
      <c r="CJ992" s="12"/>
      <c r="CK992" s="12"/>
      <c r="CL992" s="12"/>
      <c r="CM992" s="12"/>
      <c r="CN992" s="12"/>
      <c r="CO992" s="12"/>
      <c r="CP992" s="12"/>
      <c r="CQ992" s="12"/>
      <c r="CR992" s="12"/>
      <c r="CS992" s="12"/>
      <c r="CT992" s="12"/>
      <c r="CU992" s="12"/>
      <c r="CV992" s="12"/>
      <c r="CW992" s="12"/>
      <c r="CX992" s="12"/>
      <c r="CY992" s="12"/>
      <c r="CZ992" s="12"/>
      <c r="DA992" s="12"/>
      <c r="DB992" s="12"/>
      <c r="DC992" s="12"/>
      <c r="DD992" s="12"/>
      <c r="DE992" s="12"/>
      <c r="DF992" s="12"/>
      <c r="DG992" s="12"/>
      <c r="DH992" s="12"/>
      <c r="DI992" s="12"/>
      <c r="DJ992" s="12"/>
      <c r="DK992" s="12"/>
      <c r="DL992" s="12"/>
      <c r="DM992" s="12"/>
      <c r="DN992" s="12"/>
      <c r="DO992" s="12"/>
      <c r="DP992" s="12"/>
      <c r="DQ992" s="12"/>
      <c r="DR992" s="12"/>
      <c r="DS992" s="12"/>
      <c r="DT992" s="12"/>
      <c r="DU992" s="12"/>
      <c r="DV992" s="12"/>
      <c r="DW992" s="12"/>
      <c r="DX992" s="12"/>
      <c r="DY992" s="12"/>
      <c r="DZ992" s="12"/>
      <c r="EA992" s="12"/>
      <c r="EB992" s="12"/>
      <c r="EC992" s="12"/>
      <c r="ED992" s="12"/>
      <c r="EE992" s="12"/>
      <c r="EF992" s="12"/>
      <c r="EG992" s="12"/>
      <c r="EH992" s="12"/>
      <c r="EI992" s="12"/>
      <c r="EJ992" s="12"/>
      <c r="EK992" s="12"/>
      <c r="EL992" s="12"/>
      <c r="EM992" s="12"/>
      <c r="EN992" s="12"/>
      <c r="EO992" s="12"/>
      <c r="EP992" s="12"/>
      <c r="EQ992" s="12"/>
      <c r="ER992" s="12"/>
      <c r="ES992" s="12"/>
      <c r="ET992" s="12"/>
      <c r="EU992" s="12"/>
      <c r="EV992" s="12"/>
      <c r="EW992" s="12"/>
      <c r="EX992" s="12"/>
      <c r="EY992" s="12"/>
      <c r="EZ992" s="12"/>
      <c r="FA992" s="12"/>
      <c r="FB992" s="12"/>
      <c r="FC992" s="12"/>
      <c r="FD992" s="12"/>
      <c r="FE992" s="12"/>
      <c r="FF992" s="12"/>
      <c r="FG992" s="12"/>
      <c r="FH992" s="12"/>
      <c r="FI992" s="12"/>
      <c r="FJ992" s="12"/>
      <c r="FK992" s="12"/>
      <c r="FL992" s="12"/>
      <c r="FM992" s="12"/>
      <c r="FN992" s="12"/>
      <c r="FO992" s="12"/>
      <c r="FP992" s="12"/>
      <c r="FQ992" s="12"/>
      <c r="FR992" s="12"/>
    </row>
    <row r="993" spans="19:174" x14ac:dyDescent="0.3">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12"/>
      <c r="CC993" s="12"/>
      <c r="CD993" s="12"/>
      <c r="CE993" s="12"/>
      <c r="CF993" s="12"/>
      <c r="CG993" s="12"/>
      <c r="CH993" s="12"/>
      <c r="CI993" s="12"/>
      <c r="CJ993" s="12"/>
      <c r="CK993" s="12"/>
      <c r="CL993" s="12"/>
      <c r="CM993" s="12"/>
      <c r="CN993" s="12"/>
      <c r="CO993" s="12"/>
      <c r="CP993" s="12"/>
      <c r="CQ993" s="12"/>
      <c r="CR993" s="12"/>
      <c r="CS993" s="12"/>
      <c r="CT993" s="12"/>
      <c r="CU993" s="12"/>
      <c r="CV993" s="12"/>
      <c r="CW993" s="12"/>
      <c r="CX993" s="12"/>
      <c r="CY993" s="12"/>
      <c r="CZ993" s="12"/>
      <c r="DA993" s="12"/>
      <c r="DB993" s="12"/>
      <c r="DC993" s="12"/>
      <c r="DD993" s="12"/>
      <c r="DE993" s="12"/>
      <c r="DF993" s="12"/>
      <c r="DG993" s="12"/>
      <c r="DH993" s="12"/>
      <c r="DI993" s="12"/>
      <c r="DJ993" s="12"/>
      <c r="DK993" s="12"/>
      <c r="DL993" s="12"/>
      <c r="DM993" s="12"/>
      <c r="DN993" s="12"/>
      <c r="DO993" s="12"/>
      <c r="DP993" s="12"/>
      <c r="DQ993" s="12"/>
      <c r="DR993" s="12"/>
      <c r="DS993" s="12"/>
      <c r="DT993" s="12"/>
      <c r="DU993" s="12"/>
      <c r="DV993" s="12"/>
      <c r="DW993" s="12"/>
      <c r="DX993" s="12"/>
      <c r="DY993" s="12"/>
      <c r="DZ993" s="12"/>
      <c r="EA993" s="12"/>
      <c r="EB993" s="12"/>
      <c r="EC993" s="12"/>
      <c r="ED993" s="12"/>
      <c r="EE993" s="12"/>
      <c r="EF993" s="12"/>
      <c r="EG993" s="12"/>
      <c r="EH993" s="12"/>
      <c r="EI993" s="12"/>
      <c r="EJ993" s="12"/>
      <c r="EK993" s="12"/>
      <c r="EL993" s="12"/>
      <c r="EM993" s="12"/>
      <c r="EN993" s="12"/>
      <c r="EO993" s="12"/>
      <c r="EP993" s="12"/>
      <c r="EQ993" s="12"/>
      <c r="ER993" s="12"/>
      <c r="ES993" s="12"/>
      <c r="ET993" s="12"/>
      <c r="EU993" s="12"/>
      <c r="EV993" s="12"/>
      <c r="EW993" s="12"/>
      <c r="EX993" s="12"/>
      <c r="EY993" s="12"/>
      <c r="EZ993" s="12"/>
      <c r="FA993" s="12"/>
      <c r="FB993" s="12"/>
      <c r="FC993" s="12"/>
      <c r="FD993" s="12"/>
      <c r="FE993" s="12"/>
      <c r="FF993" s="12"/>
      <c r="FG993" s="12"/>
      <c r="FH993" s="12"/>
      <c r="FI993" s="12"/>
      <c r="FJ993" s="12"/>
      <c r="FK993" s="12"/>
      <c r="FL993" s="12"/>
      <c r="FM993" s="12"/>
      <c r="FN993" s="12"/>
      <c r="FO993" s="12"/>
      <c r="FP993" s="12"/>
      <c r="FQ993" s="12"/>
      <c r="FR993" s="12"/>
    </row>
    <row r="994" spans="19:174" x14ac:dyDescent="0.3">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12"/>
      <c r="CC994" s="12"/>
      <c r="CD994" s="12"/>
      <c r="CE994" s="12"/>
      <c r="CF994" s="12"/>
      <c r="CG994" s="12"/>
      <c r="CH994" s="12"/>
      <c r="CI994" s="12"/>
      <c r="CJ994" s="12"/>
      <c r="CK994" s="12"/>
      <c r="CL994" s="12"/>
      <c r="CM994" s="12"/>
      <c r="CN994" s="12"/>
      <c r="CO994" s="12"/>
      <c r="CP994" s="12"/>
      <c r="CQ994" s="12"/>
      <c r="CR994" s="12"/>
      <c r="CS994" s="12"/>
      <c r="CT994" s="12"/>
      <c r="CU994" s="12"/>
      <c r="CV994" s="12"/>
      <c r="CW994" s="12"/>
      <c r="CX994" s="12"/>
      <c r="CY994" s="12"/>
      <c r="CZ994" s="12"/>
      <c r="DA994" s="12"/>
      <c r="DB994" s="12"/>
      <c r="DC994" s="12"/>
      <c r="DD994" s="12"/>
      <c r="DE994" s="12"/>
      <c r="DF994" s="12"/>
      <c r="DG994" s="12"/>
      <c r="DH994" s="12"/>
      <c r="DI994" s="12"/>
      <c r="DJ994" s="12"/>
      <c r="DK994" s="12"/>
      <c r="DL994" s="12"/>
      <c r="DM994" s="12"/>
      <c r="DN994" s="12"/>
      <c r="DO994" s="12"/>
      <c r="DP994" s="12"/>
      <c r="DQ994" s="12"/>
      <c r="DR994" s="12"/>
      <c r="DS994" s="12"/>
      <c r="DT994" s="12"/>
      <c r="DU994" s="12"/>
      <c r="DV994" s="12"/>
      <c r="DW994" s="12"/>
      <c r="DX994" s="12"/>
      <c r="DY994" s="12"/>
      <c r="DZ994" s="12"/>
      <c r="EA994" s="12"/>
      <c r="EB994" s="12"/>
      <c r="EC994" s="12"/>
      <c r="ED994" s="12"/>
      <c r="EE994" s="12"/>
      <c r="EF994" s="12"/>
      <c r="EG994" s="12"/>
      <c r="EH994" s="12"/>
      <c r="EI994" s="12"/>
      <c r="EJ994" s="12"/>
      <c r="EK994" s="12"/>
      <c r="EL994" s="12"/>
      <c r="EM994" s="12"/>
      <c r="EN994" s="12"/>
      <c r="EO994" s="12"/>
      <c r="EP994" s="12"/>
      <c r="EQ994" s="12"/>
      <c r="ER994" s="12"/>
      <c r="ES994" s="12"/>
      <c r="ET994" s="12"/>
      <c r="EU994" s="12"/>
      <c r="EV994" s="12"/>
      <c r="EW994" s="12"/>
      <c r="EX994" s="12"/>
      <c r="EY994" s="12"/>
      <c r="EZ994" s="12"/>
      <c r="FA994" s="12"/>
      <c r="FB994" s="12"/>
      <c r="FC994" s="12"/>
      <c r="FD994" s="12"/>
      <c r="FE994" s="12"/>
      <c r="FF994" s="12"/>
      <c r="FG994" s="12"/>
      <c r="FH994" s="12"/>
      <c r="FI994" s="12"/>
      <c r="FJ994" s="12"/>
      <c r="FK994" s="12"/>
      <c r="FL994" s="12"/>
      <c r="FM994" s="12"/>
      <c r="FN994" s="12"/>
      <c r="FO994" s="12"/>
      <c r="FP994" s="12"/>
      <c r="FQ994" s="12"/>
      <c r="FR994" s="12"/>
    </row>
    <row r="995" spans="19:174" x14ac:dyDescent="0.3">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12"/>
      <c r="CC995" s="12"/>
      <c r="CD995" s="12"/>
      <c r="CE995" s="12"/>
      <c r="CF995" s="12"/>
      <c r="CG995" s="12"/>
      <c r="CH995" s="12"/>
      <c r="CI995" s="12"/>
      <c r="CJ995" s="12"/>
      <c r="CK995" s="12"/>
      <c r="CL995" s="12"/>
      <c r="CM995" s="12"/>
      <c r="CN995" s="12"/>
      <c r="CO995" s="12"/>
      <c r="CP995" s="12"/>
      <c r="CQ995" s="12"/>
      <c r="CR995" s="12"/>
      <c r="CS995" s="12"/>
      <c r="CT995" s="12"/>
      <c r="CU995" s="12"/>
      <c r="CV995" s="12"/>
      <c r="CW995" s="12"/>
      <c r="CX995" s="12"/>
      <c r="CY995" s="12"/>
      <c r="CZ995" s="12"/>
      <c r="DA995" s="12"/>
      <c r="DB995" s="12"/>
      <c r="DC995" s="12"/>
      <c r="DD995" s="12"/>
      <c r="DE995" s="12"/>
      <c r="DF995" s="12"/>
      <c r="DG995" s="12"/>
      <c r="DH995" s="12"/>
      <c r="DI995" s="12"/>
      <c r="DJ995" s="12"/>
      <c r="DK995" s="12"/>
      <c r="DL995" s="12"/>
      <c r="DM995" s="12"/>
      <c r="DN995" s="12"/>
      <c r="DO995" s="12"/>
      <c r="DP995" s="12"/>
      <c r="DQ995" s="12"/>
      <c r="DR995" s="12"/>
      <c r="DS995" s="12"/>
      <c r="DT995" s="12"/>
      <c r="DU995" s="12"/>
      <c r="DV995" s="12"/>
      <c r="DW995" s="12"/>
      <c r="DX995" s="12"/>
      <c r="DY995" s="12"/>
      <c r="DZ995" s="12"/>
      <c r="EA995" s="12"/>
      <c r="EB995" s="12"/>
      <c r="EC995" s="12"/>
      <c r="ED995" s="12"/>
      <c r="EE995" s="12"/>
      <c r="EF995" s="12"/>
      <c r="EG995" s="12"/>
      <c r="EH995" s="12"/>
      <c r="EI995" s="12"/>
      <c r="EJ995" s="12"/>
      <c r="EK995" s="12"/>
      <c r="EL995" s="12"/>
      <c r="EM995" s="12"/>
      <c r="EN995" s="12"/>
      <c r="EO995" s="12"/>
      <c r="EP995" s="12"/>
      <c r="EQ995" s="12"/>
      <c r="ER995" s="12"/>
      <c r="ES995" s="12"/>
      <c r="ET995" s="12"/>
      <c r="EU995" s="12"/>
      <c r="EV995" s="12"/>
      <c r="EW995" s="12"/>
      <c r="EX995" s="12"/>
      <c r="EY995" s="12"/>
      <c r="EZ995" s="12"/>
      <c r="FA995" s="12"/>
      <c r="FB995" s="12"/>
      <c r="FC995" s="12"/>
      <c r="FD995" s="12"/>
      <c r="FE995" s="12"/>
      <c r="FF995" s="12"/>
      <c r="FG995" s="12"/>
      <c r="FH995" s="12"/>
      <c r="FI995" s="12"/>
      <c r="FJ995" s="12"/>
      <c r="FK995" s="12"/>
      <c r="FL995" s="12"/>
      <c r="FM995" s="12"/>
      <c r="FN995" s="12"/>
      <c r="FO995" s="12"/>
      <c r="FP995" s="12"/>
      <c r="FQ995" s="12"/>
      <c r="FR995" s="12"/>
    </row>
    <row r="996" spans="19:174" x14ac:dyDescent="0.3">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12"/>
      <c r="CC996" s="12"/>
      <c r="CD996" s="12"/>
      <c r="CE996" s="12"/>
      <c r="CF996" s="12"/>
      <c r="CG996" s="12"/>
      <c r="CH996" s="12"/>
      <c r="CI996" s="12"/>
      <c r="CJ996" s="12"/>
      <c r="CK996" s="12"/>
      <c r="CL996" s="12"/>
      <c r="CM996" s="12"/>
      <c r="CN996" s="12"/>
      <c r="CO996" s="12"/>
      <c r="CP996" s="12"/>
      <c r="CQ996" s="12"/>
      <c r="CR996" s="12"/>
      <c r="CS996" s="12"/>
      <c r="CT996" s="12"/>
      <c r="CU996" s="12"/>
      <c r="CV996" s="12"/>
      <c r="CW996" s="12"/>
      <c r="CX996" s="12"/>
      <c r="CY996" s="12"/>
      <c r="CZ996" s="12"/>
      <c r="DA996" s="12"/>
      <c r="DB996" s="12"/>
      <c r="DC996" s="12"/>
      <c r="DD996" s="12"/>
      <c r="DE996" s="12"/>
      <c r="DF996" s="12"/>
      <c r="DG996" s="12"/>
      <c r="DH996" s="12"/>
      <c r="DI996" s="12"/>
      <c r="DJ996" s="12"/>
      <c r="DK996" s="12"/>
      <c r="DL996" s="12"/>
      <c r="DM996" s="12"/>
      <c r="DN996" s="12"/>
      <c r="DO996" s="12"/>
      <c r="DP996" s="12"/>
      <c r="DQ996" s="12"/>
      <c r="DR996" s="12"/>
      <c r="DS996" s="12"/>
      <c r="DT996" s="12"/>
      <c r="DU996" s="12"/>
      <c r="DV996" s="12"/>
      <c r="DW996" s="12"/>
      <c r="DX996" s="12"/>
      <c r="DY996" s="12"/>
      <c r="DZ996" s="12"/>
      <c r="EA996" s="12"/>
      <c r="EB996" s="12"/>
      <c r="EC996" s="12"/>
      <c r="ED996" s="12"/>
      <c r="EE996" s="12"/>
      <c r="EF996" s="12"/>
      <c r="EG996" s="12"/>
      <c r="EH996" s="12"/>
      <c r="EI996" s="12"/>
      <c r="EJ996" s="12"/>
      <c r="EK996" s="12"/>
      <c r="EL996" s="12"/>
      <c r="EM996" s="12"/>
      <c r="EN996" s="12"/>
      <c r="EO996" s="12"/>
      <c r="EP996" s="12"/>
      <c r="EQ996" s="12"/>
      <c r="ER996" s="12"/>
      <c r="ES996" s="12"/>
      <c r="ET996" s="12"/>
      <c r="EU996" s="12"/>
      <c r="EV996" s="12"/>
      <c r="EW996" s="12"/>
      <c r="EX996" s="12"/>
      <c r="EY996" s="12"/>
      <c r="EZ996" s="12"/>
      <c r="FA996" s="12"/>
      <c r="FB996" s="12"/>
      <c r="FC996" s="12"/>
      <c r="FD996" s="12"/>
      <c r="FE996" s="12"/>
      <c r="FF996" s="12"/>
      <c r="FG996" s="12"/>
      <c r="FH996" s="12"/>
      <c r="FI996" s="12"/>
      <c r="FJ996" s="12"/>
      <c r="FK996" s="12"/>
      <c r="FL996" s="12"/>
      <c r="FM996" s="12"/>
      <c r="FN996" s="12"/>
      <c r="FO996" s="12"/>
      <c r="FP996" s="12"/>
      <c r="FQ996" s="12"/>
      <c r="FR996" s="12"/>
    </row>
    <row r="997" spans="19:174" x14ac:dyDescent="0.3">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c r="CA997" s="12"/>
      <c r="CB997" s="12"/>
      <c r="CC997" s="12"/>
      <c r="CD997" s="12"/>
      <c r="CE997" s="12"/>
      <c r="CF997" s="12"/>
      <c r="CG997" s="12"/>
      <c r="CH997" s="12"/>
      <c r="CI997" s="12"/>
      <c r="CJ997" s="12"/>
      <c r="CK997" s="12"/>
      <c r="CL997" s="12"/>
      <c r="CM997" s="12"/>
      <c r="CN997" s="12"/>
      <c r="CO997" s="12"/>
      <c r="CP997" s="12"/>
      <c r="CQ997" s="12"/>
      <c r="CR997" s="12"/>
      <c r="CS997" s="12"/>
      <c r="CT997" s="12"/>
      <c r="CU997" s="12"/>
      <c r="CV997" s="12"/>
      <c r="CW997" s="12"/>
      <c r="CX997" s="12"/>
      <c r="CY997" s="12"/>
      <c r="CZ997" s="12"/>
      <c r="DA997" s="12"/>
      <c r="DB997" s="12"/>
      <c r="DC997" s="12"/>
      <c r="DD997" s="12"/>
      <c r="DE997" s="12"/>
      <c r="DF997" s="12"/>
      <c r="DG997" s="12"/>
      <c r="DH997" s="12"/>
      <c r="DI997" s="12"/>
      <c r="DJ997" s="12"/>
      <c r="DK997" s="12"/>
      <c r="DL997" s="12"/>
      <c r="DM997" s="12"/>
      <c r="DN997" s="12"/>
      <c r="DO997" s="12"/>
      <c r="DP997" s="12"/>
      <c r="DQ997" s="12"/>
      <c r="DR997" s="12"/>
      <c r="DS997" s="12"/>
      <c r="DT997" s="12"/>
      <c r="DU997" s="12"/>
      <c r="DV997" s="12"/>
      <c r="DW997" s="12"/>
      <c r="DX997" s="12"/>
      <c r="DY997" s="12"/>
      <c r="DZ997" s="12"/>
      <c r="EA997" s="12"/>
      <c r="EB997" s="12"/>
      <c r="EC997" s="12"/>
      <c r="ED997" s="12"/>
      <c r="EE997" s="12"/>
      <c r="EF997" s="12"/>
      <c r="EG997" s="12"/>
      <c r="EH997" s="12"/>
      <c r="EI997" s="12"/>
      <c r="EJ997" s="12"/>
      <c r="EK997" s="12"/>
      <c r="EL997" s="12"/>
      <c r="EM997" s="12"/>
      <c r="EN997" s="12"/>
      <c r="EO997" s="12"/>
      <c r="EP997" s="12"/>
      <c r="EQ997" s="12"/>
      <c r="ER997" s="12"/>
      <c r="ES997" s="12"/>
      <c r="ET997" s="12"/>
      <c r="EU997" s="12"/>
      <c r="EV997" s="12"/>
      <c r="EW997" s="12"/>
      <c r="EX997" s="12"/>
      <c r="EY997" s="12"/>
      <c r="EZ997" s="12"/>
      <c r="FA997" s="12"/>
      <c r="FB997" s="12"/>
      <c r="FC997" s="12"/>
      <c r="FD997" s="12"/>
      <c r="FE997" s="12"/>
      <c r="FF997" s="12"/>
      <c r="FG997" s="12"/>
      <c r="FH997" s="12"/>
      <c r="FI997" s="12"/>
      <c r="FJ997" s="12"/>
      <c r="FK997" s="12"/>
      <c r="FL997" s="12"/>
      <c r="FM997" s="12"/>
      <c r="FN997" s="12"/>
      <c r="FO997" s="12"/>
      <c r="FP997" s="12"/>
      <c r="FQ997" s="12"/>
      <c r="FR997" s="12"/>
    </row>
    <row r="998" spans="19:174" x14ac:dyDescent="0.3">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12"/>
      <c r="CC998" s="12"/>
      <c r="CD998" s="12"/>
      <c r="CE998" s="12"/>
      <c r="CF998" s="12"/>
      <c r="CG998" s="12"/>
      <c r="CH998" s="12"/>
      <c r="CI998" s="12"/>
      <c r="CJ998" s="12"/>
      <c r="CK998" s="12"/>
      <c r="CL998" s="12"/>
      <c r="CM998" s="12"/>
      <c r="CN998" s="12"/>
      <c r="CO998" s="12"/>
      <c r="CP998" s="12"/>
      <c r="CQ998" s="12"/>
      <c r="CR998" s="12"/>
      <c r="CS998" s="12"/>
      <c r="CT998" s="12"/>
      <c r="CU998" s="12"/>
      <c r="CV998" s="12"/>
      <c r="CW998" s="12"/>
      <c r="CX998" s="12"/>
      <c r="CY998" s="12"/>
      <c r="CZ998" s="12"/>
      <c r="DA998" s="12"/>
      <c r="DB998" s="12"/>
      <c r="DC998" s="12"/>
      <c r="DD998" s="12"/>
      <c r="DE998" s="12"/>
      <c r="DF998" s="12"/>
      <c r="DG998" s="12"/>
      <c r="DH998" s="12"/>
      <c r="DI998" s="12"/>
      <c r="DJ998" s="12"/>
      <c r="DK998" s="12"/>
      <c r="DL998" s="12"/>
      <c r="DM998" s="12"/>
      <c r="DN998" s="12"/>
      <c r="DO998" s="12"/>
      <c r="DP998" s="12"/>
      <c r="DQ998" s="12"/>
      <c r="DR998" s="12"/>
      <c r="DS998" s="12"/>
      <c r="DT998" s="12"/>
      <c r="DU998" s="12"/>
      <c r="DV998" s="12"/>
      <c r="DW998" s="12"/>
      <c r="DX998" s="12"/>
      <c r="DY998" s="12"/>
      <c r="DZ998" s="12"/>
      <c r="EA998" s="12"/>
      <c r="EB998" s="12"/>
      <c r="EC998" s="12"/>
      <c r="ED998" s="12"/>
      <c r="EE998" s="12"/>
      <c r="EF998" s="12"/>
      <c r="EG998" s="12"/>
      <c r="EH998" s="12"/>
      <c r="EI998" s="12"/>
      <c r="EJ998" s="12"/>
      <c r="EK998" s="12"/>
      <c r="EL998" s="12"/>
      <c r="EM998" s="12"/>
      <c r="EN998" s="12"/>
      <c r="EO998" s="12"/>
      <c r="EP998" s="12"/>
      <c r="EQ998" s="12"/>
      <c r="ER998" s="12"/>
      <c r="ES998" s="12"/>
      <c r="ET998" s="12"/>
      <c r="EU998" s="12"/>
      <c r="EV998" s="12"/>
      <c r="EW998" s="12"/>
      <c r="EX998" s="12"/>
      <c r="EY998" s="12"/>
      <c r="EZ998" s="12"/>
      <c r="FA998" s="12"/>
      <c r="FB998" s="12"/>
      <c r="FC998" s="12"/>
      <c r="FD998" s="12"/>
      <c r="FE998" s="12"/>
      <c r="FF998" s="12"/>
      <c r="FG998" s="12"/>
      <c r="FH998" s="12"/>
      <c r="FI998" s="12"/>
      <c r="FJ998" s="12"/>
      <c r="FK998" s="12"/>
      <c r="FL998" s="12"/>
      <c r="FM998" s="12"/>
      <c r="FN998" s="12"/>
      <c r="FO998" s="12"/>
      <c r="FP998" s="12"/>
      <c r="FQ998" s="12"/>
      <c r="FR998" s="12"/>
    </row>
    <row r="999" spans="19:174" x14ac:dyDescent="0.3">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c r="BC999" s="12"/>
      <c r="BD999" s="12"/>
      <c r="BE999" s="12"/>
      <c r="BF999" s="12"/>
      <c r="BG999" s="12"/>
      <c r="BH999" s="12"/>
      <c r="BI999" s="12"/>
      <c r="BJ999" s="12"/>
      <c r="BK999" s="12"/>
      <c r="BL999" s="12"/>
      <c r="BM999" s="12"/>
      <c r="BN999" s="12"/>
      <c r="BO999" s="12"/>
      <c r="BP999" s="12"/>
      <c r="BQ999" s="12"/>
      <c r="BR999" s="12"/>
      <c r="BS999" s="12"/>
      <c r="BT999" s="12"/>
      <c r="BU999" s="12"/>
      <c r="BV999" s="12"/>
      <c r="BW999" s="12"/>
      <c r="BX999" s="12"/>
      <c r="BY999" s="12"/>
      <c r="BZ999" s="12"/>
      <c r="CA999" s="12"/>
      <c r="CB999" s="12"/>
      <c r="CC999" s="12"/>
      <c r="CD999" s="12"/>
      <c r="CE999" s="12"/>
      <c r="CF999" s="12"/>
      <c r="CG999" s="12"/>
      <c r="CH999" s="12"/>
      <c r="CI999" s="12"/>
      <c r="CJ999" s="12"/>
      <c r="CK999" s="12"/>
      <c r="CL999" s="12"/>
      <c r="CM999" s="12"/>
      <c r="CN999" s="12"/>
      <c r="CO999" s="12"/>
      <c r="CP999" s="12"/>
      <c r="CQ999" s="12"/>
      <c r="CR999" s="12"/>
      <c r="CS999" s="12"/>
      <c r="CT999" s="12"/>
      <c r="CU999" s="12"/>
      <c r="CV999" s="12"/>
      <c r="CW999" s="12"/>
      <c r="CX999" s="12"/>
      <c r="CY999" s="12"/>
      <c r="CZ999" s="12"/>
      <c r="DA999" s="12"/>
      <c r="DB999" s="12"/>
      <c r="DC999" s="12"/>
      <c r="DD999" s="12"/>
      <c r="DE999" s="12"/>
      <c r="DF999" s="12"/>
      <c r="DG999" s="12"/>
      <c r="DH999" s="12"/>
      <c r="DI999" s="12"/>
      <c r="DJ999" s="12"/>
      <c r="DK999" s="12"/>
      <c r="DL999" s="12"/>
      <c r="DM999" s="12"/>
      <c r="DN999" s="12"/>
      <c r="DO999" s="12"/>
      <c r="DP999" s="12"/>
      <c r="DQ999" s="12"/>
      <c r="DR999" s="12"/>
      <c r="DS999" s="12"/>
      <c r="DT999" s="12"/>
      <c r="DU999" s="12"/>
      <c r="DV999" s="12"/>
      <c r="DW999" s="12"/>
      <c r="DX999" s="12"/>
      <c r="DY999" s="12"/>
      <c r="DZ999" s="12"/>
      <c r="EA999" s="12"/>
      <c r="EB999" s="12"/>
      <c r="EC999" s="12"/>
      <c r="ED999" s="12"/>
      <c r="EE999" s="12"/>
      <c r="EF999" s="12"/>
      <c r="EG999" s="12"/>
      <c r="EH999" s="12"/>
      <c r="EI999" s="12"/>
      <c r="EJ999" s="12"/>
      <c r="EK999" s="12"/>
      <c r="EL999" s="12"/>
      <c r="EM999" s="12"/>
      <c r="EN999" s="12"/>
      <c r="EO999" s="12"/>
      <c r="EP999" s="12"/>
      <c r="EQ999" s="12"/>
      <c r="ER999" s="12"/>
      <c r="ES999" s="12"/>
      <c r="ET999" s="12"/>
      <c r="EU999" s="12"/>
      <c r="EV999" s="12"/>
      <c r="EW999" s="12"/>
      <c r="EX999" s="12"/>
      <c r="EY999" s="12"/>
      <c r="EZ999" s="12"/>
      <c r="FA999" s="12"/>
      <c r="FB999" s="12"/>
      <c r="FC999" s="12"/>
      <c r="FD999" s="12"/>
      <c r="FE999" s="12"/>
      <c r="FF999" s="12"/>
      <c r="FG999" s="12"/>
      <c r="FH999" s="12"/>
      <c r="FI999" s="12"/>
      <c r="FJ999" s="12"/>
      <c r="FK999" s="12"/>
      <c r="FL999" s="12"/>
      <c r="FM999" s="12"/>
      <c r="FN999" s="12"/>
      <c r="FO999" s="12"/>
      <c r="FP999" s="12"/>
      <c r="FQ999" s="12"/>
      <c r="FR999" s="12"/>
    </row>
    <row r="1000" spans="19:174" x14ac:dyDescent="0.3">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c r="CA1000" s="12"/>
      <c r="CB1000" s="12"/>
      <c r="CC1000" s="12"/>
      <c r="CD1000" s="12"/>
      <c r="CE1000" s="12"/>
      <c r="CF1000" s="12"/>
      <c r="CG1000" s="12"/>
      <c r="CH1000" s="12"/>
      <c r="CI1000" s="12"/>
      <c r="CJ1000" s="12"/>
      <c r="CK1000" s="12"/>
      <c r="CL1000" s="12"/>
      <c r="CM1000" s="12"/>
      <c r="CN1000" s="12"/>
      <c r="CO1000" s="12"/>
      <c r="CP1000" s="12"/>
      <c r="CQ1000" s="12"/>
      <c r="CR1000" s="12"/>
      <c r="CS1000" s="12"/>
      <c r="CT1000" s="12"/>
      <c r="CU1000" s="12"/>
      <c r="CV1000" s="12"/>
      <c r="CW1000" s="12"/>
      <c r="CX1000" s="12"/>
      <c r="CY1000" s="12"/>
      <c r="CZ1000" s="12"/>
      <c r="DA1000" s="12"/>
      <c r="DB1000" s="12"/>
      <c r="DC1000" s="12"/>
      <c r="DD1000" s="12"/>
      <c r="DE1000" s="12"/>
      <c r="DF1000" s="12"/>
      <c r="DG1000" s="12"/>
      <c r="DH1000" s="12"/>
      <c r="DI1000" s="12"/>
      <c r="DJ1000" s="12"/>
      <c r="DK1000" s="12"/>
      <c r="DL1000" s="12"/>
      <c r="DM1000" s="12"/>
      <c r="DN1000" s="12"/>
      <c r="DO1000" s="12"/>
      <c r="DP1000" s="12"/>
      <c r="DQ1000" s="12"/>
      <c r="DR1000" s="12"/>
      <c r="DS1000" s="12"/>
      <c r="DT1000" s="12"/>
      <c r="DU1000" s="12"/>
      <c r="DV1000" s="12"/>
      <c r="DW1000" s="12"/>
      <c r="DX1000" s="12"/>
      <c r="DY1000" s="12"/>
      <c r="DZ1000" s="12"/>
      <c r="EA1000" s="12"/>
      <c r="EB1000" s="12"/>
      <c r="EC1000" s="12"/>
      <c r="ED1000" s="12"/>
      <c r="EE1000" s="12"/>
      <c r="EF1000" s="12"/>
      <c r="EG1000" s="12"/>
      <c r="EH1000" s="12"/>
      <c r="EI1000" s="12"/>
      <c r="EJ1000" s="12"/>
      <c r="EK1000" s="12"/>
      <c r="EL1000" s="12"/>
      <c r="EM1000" s="12"/>
      <c r="EN1000" s="12"/>
      <c r="EO1000" s="12"/>
      <c r="EP1000" s="12"/>
      <c r="EQ1000" s="12"/>
      <c r="ER1000" s="12"/>
      <c r="ES1000" s="12"/>
      <c r="ET1000" s="12"/>
      <c r="EU1000" s="12"/>
      <c r="EV1000" s="12"/>
      <c r="EW1000" s="12"/>
      <c r="EX1000" s="12"/>
      <c r="EY1000" s="12"/>
      <c r="EZ1000" s="12"/>
      <c r="FA1000" s="12"/>
      <c r="FB1000" s="12"/>
      <c r="FC1000" s="12"/>
      <c r="FD1000" s="12"/>
      <c r="FE1000" s="12"/>
      <c r="FF1000" s="12"/>
      <c r="FG1000" s="12"/>
      <c r="FH1000" s="12"/>
      <c r="FI1000" s="12"/>
      <c r="FJ1000" s="12"/>
      <c r="FK1000" s="12"/>
      <c r="FL1000" s="12"/>
      <c r="FM1000" s="12"/>
      <c r="FN1000" s="12"/>
      <c r="FO1000" s="12"/>
      <c r="FP1000" s="12"/>
      <c r="FQ1000" s="12"/>
      <c r="FR1000" s="12"/>
    </row>
    <row r="1001" spans="19:174" x14ac:dyDescent="0.3">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c r="CE1001" s="12"/>
      <c r="CF1001" s="12"/>
      <c r="CG1001" s="12"/>
      <c r="CH1001" s="12"/>
      <c r="CI1001" s="12"/>
      <c r="CJ1001" s="12"/>
      <c r="CK1001" s="12"/>
      <c r="CL1001" s="12"/>
      <c r="CM1001" s="12"/>
      <c r="CN1001" s="12"/>
      <c r="CO1001" s="12"/>
      <c r="CP1001" s="12"/>
      <c r="CQ1001" s="12"/>
      <c r="CR1001" s="12"/>
      <c r="CS1001" s="12"/>
      <c r="CT1001" s="12"/>
      <c r="CU1001" s="12"/>
      <c r="CV1001" s="12"/>
      <c r="CW1001" s="12"/>
      <c r="CX1001" s="12"/>
      <c r="CY1001" s="12"/>
      <c r="CZ1001" s="12"/>
      <c r="DA1001" s="12"/>
      <c r="DB1001" s="12"/>
      <c r="DC1001" s="12"/>
      <c r="DD1001" s="12"/>
      <c r="DE1001" s="12"/>
      <c r="DF1001" s="12"/>
      <c r="DG1001" s="12"/>
      <c r="DH1001" s="12"/>
      <c r="DI1001" s="12"/>
      <c r="DJ1001" s="12"/>
      <c r="DK1001" s="12"/>
      <c r="DL1001" s="12"/>
      <c r="DM1001" s="12"/>
      <c r="DN1001" s="12"/>
      <c r="DO1001" s="12"/>
      <c r="DP1001" s="12"/>
      <c r="DQ1001" s="12"/>
      <c r="DR1001" s="12"/>
      <c r="DS1001" s="12"/>
      <c r="DT1001" s="12"/>
      <c r="DU1001" s="12"/>
      <c r="DV1001" s="12"/>
      <c r="DW1001" s="12"/>
      <c r="DX1001" s="12"/>
      <c r="DY1001" s="12"/>
      <c r="DZ1001" s="12"/>
      <c r="EA1001" s="12"/>
      <c r="EB1001" s="12"/>
      <c r="EC1001" s="12"/>
      <c r="ED1001" s="12"/>
      <c r="EE1001" s="12"/>
      <c r="EF1001" s="12"/>
      <c r="EG1001" s="12"/>
      <c r="EH1001" s="12"/>
      <c r="EI1001" s="12"/>
      <c r="EJ1001" s="12"/>
      <c r="EK1001" s="12"/>
      <c r="EL1001" s="12"/>
      <c r="EM1001" s="12"/>
      <c r="EN1001" s="12"/>
      <c r="EO1001" s="12"/>
      <c r="EP1001" s="12"/>
      <c r="EQ1001" s="12"/>
      <c r="ER1001" s="12"/>
      <c r="ES1001" s="12"/>
      <c r="ET1001" s="12"/>
      <c r="EU1001" s="12"/>
      <c r="EV1001" s="12"/>
      <c r="EW1001" s="12"/>
      <c r="EX1001" s="12"/>
      <c r="EY1001" s="12"/>
      <c r="EZ1001" s="12"/>
      <c r="FA1001" s="12"/>
      <c r="FB1001" s="12"/>
      <c r="FC1001" s="12"/>
      <c r="FD1001" s="12"/>
      <c r="FE1001" s="12"/>
      <c r="FF1001" s="12"/>
      <c r="FG1001" s="12"/>
      <c r="FH1001" s="12"/>
      <c r="FI1001" s="12"/>
      <c r="FJ1001" s="12"/>
      <c r="FK1001" s="12"/>
      <c r="FL1001" s="12"/>
      <c r="FM1001" s="12"/>
      <c r="FN1001" s="12"/>
      <c r="FO1001" s="12"/>
      <c r="FP1001" s="12"/>
      <c r="FQ1001" s="12"/>
      <c r="FR1001" s="12"/>
    </row>
    <row r="1002" spans="19:174" x14ac:dyDescent="0.3">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c r="BC1002" s="12"/>
      <c r="BD1002" s="12"/>
      <c r="BE1002" s="12"/>
      <c r="BF1002" s="12"/>
      <c r="BG1002" s="12"/>
      <c r="BH1002" s="12"/>
      <c r="BI1002" s="12"/>
      <c r="BJ1002" s="12"/>
      <c r="BK1002" s="12"/>
      <c r="BL1002" s="12"/>
      <c r="BM1002" s="12"/>
      <c r="BN1002" s="12"/>
      <c r="BO1002" s="12"/>
      <c r="BP1002" s="12"/>
      <c r="BQ1002" s="12"/>
      <c r="BR1002" s="12"/>
      <c r="BS1002" s="12"/>
      <c r="BT1002" s="12"/>
      <c r="BU1002" s="12"/>
      <c r="BV1002" s="12"/>
      <c r="BW1002" s="12"/>
      <c r="BX1002" s="12"/>
      <c r="BY1002" s="12"/>
      <c r="BZ1002" s="12"/>
      <c r="CA1002" s="12"/>
      <c r="CB1002" s="12"/>
      <c r="CC1002" s="12"/>
      <c r="CD1002" s="12"/>
      <c r="CE1002" s="12"/>
      <c r="CF1002" s="12"/>
      <c r="CG1002" s="12"/>
      <c r="CH1002" s="12"/>
      <c r="CI1002" s="12"/>
      <c r="CJ1002" s="12"/>
      <c r="CK1002" s="12"/>
      <c r="CL1002" s="12"/>
      <c r="CM1002" s="12"/>
      <c r="CN1002" s="12"/>
      <c r="CO1002" s="12"/>
      <c r="CP1002" s="12"/>
      <c r="CQ1002" s="12"/>
      <c r="CR1002" s="12"/>
      <c r="CS1002" s="12"/>
      <c r="CT1002" s="12"/>
      <c r="CU1002" s="12"/>
      <c r="CV1002" s="12"/>
      <c r="CW1002" s="12"/>
      <c r="CX1002" s="12"/>
      <c r="CY1002" s="12"/>
      <c r="CZ1002" s="12"/>
      <c r="DA1002" s="12"/>
      <c r="DB1002" s="12"/>
      <c r="DC1002" s="12"/>
      <c r="DD1002" s="12"/>
      <c r="DE1002" s="12"/>
      <c r="DF1002" s="12"/>
      <c r="DG1002" s="12"/>
      <c r="DH1002" s="12"/>
      <c r="DI1002" s="12"/>
      <c r="DJ1002" s="12"/>
      <c r="DK1002" s="12"/>
      <c r="DL1002" s="12"/>
      <c r="DM1002" s="12"/>
      <c r="DN1002" s="12"/>
      <c r="DO1002" s="12"/>
      <c r="DP1002" s="12"/>
      <c r="DQ1002" s="12"/>
      <c r="DR1002" s="12"/>
      <c r="DS1002" s="12"/>
      <c r="DT1002" s="12"/>
      <c r="DU1002" s="12"/>
      <c r="DV1002" s="12"/>
      <c r="DW1002" s="12"/>
      <c r="DX1002" s="12"/>
      <c r="DY1002" s="12"/>
      <c r="DZ1002" s="12"/>
      <c r="EA1002" s="12"/>
      <c r="EB1002" s="12"/>
      <c r="EC1002" s="12"/>
      <c r="ED1002" s="12"/>
      <c r="EE1002" s="12"/>
      <c r="EF1002" s="12"/>
      <c r="EG1002" s="12"/>
      <c r="EH1002" s="12"/>
      <c r="EI1002" s="12"/>
      <c r="EJ1002" s="12"/>
      <c r="EK1002" s="12"/>
      <c r="EL1002" s="12"/>
      <c r="EM1002" s="12"/>
      <c r="EN1002" s="12"/>
      <c r="EO1002" s="12"/>
      <c r="EP1002" s="12"/>
      <c r="EQ1002" s="12"/>
      <c r="ER1002" s="12"/>
      <c r="ES1002" s="12"/>
      <c r="ET1002" s="12"/>
      <c r="EU1002" s="12"/>
      <c r="EV1002" s="12"/>
      <c r="EW1002" s="12"/>
      <c r="EX1002" s="12"/>
      <c r="EY1002" s="12"/>
      <c r="EZ1002" s="12"/>
      <c r="FA1002" s="12"/>
      <c r="FB1002" s="12"/>
      <c r="FC1002" s="12"/>
      <c r="FD1002" s="12"/>
      <c r="FE1002" s="12"/>
      <c r="FF1002" s="12"/>
      <c r="FG1002" s="12"/>
      <c r="FH1002" s="12"/>
      <c r="FI1002" s="12"/>
      <c r="FJ1002" s="12"/>
      <c r="FK1002" s="12"/>
      <c r="FL1002" s="12"/>
      <c r="FM1002" s="12"/>
      <c r="FN1002" s="12"/>
      <c r="FO1002" s="12"/>
      <c r="FP1002" s="12"/>
      <c r="FQ1002" s="12"/>
      <c r="FR1002" s="12"/>
    </row>
    <row r="1003" spans="19:174" x14ac:dyDescent="0.3">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c r="BR1003" s="12"/>
      <c r="BS1003" s="12"/>
      <c r="BT1003" s="12"/>
      <c r="BU1003" s="12"/>
      <c r="BV1003" s="12"/>
      <c r="BW1003" s="12"/>
      <c r="BX1003" s="12"/>
      <c r="BY1003" s="12"/>
      <c r="BZ1003" s="12"/>
      <c r="CA1003" s="12"/>
      <c r="CB1003" s="12"/>
      <c r="CC1003" s="12"/>
      <c r="CD1003" s="12"/>
      <c r="CE1003" s="12"/>
      <c r="CF1003" s="12"/>
      <c r="CG1003" s="12"/>
      <c r="CH1003" s="12"/>
      <c r="CI1003" s="12"/>
      <c r="CJ1003" s="12"/>
      <c r="CK1003" s="12"/>
      <c r="CL1003" s="12"/>
      <c r="CM1003" s="12"/>
      <c r="CN1003" s="12"/>
      <c r="CO1003" s="12"/>
      <c r="CP1003" s="12"/>
      <c r="CQ1003" s="12"/>
      <c r="CR1003" s="12"/>
      <c r="CS1003" s="12"/>
      <c r="CT1003" s="12"/>
      <c r="CU1003" s="12"/>
      <c r="CV1003" s="12"/>
      <c r="CW1003" s="12"/>
      <c r="CX1003" s="12"/>
      <c r="CY1003" s="12"/>
      <c r="CZ1003" s="12"/>
      <c r="DA1003" s="12"/>
      <c r="DB1003" s="12"/>
      <c r="DC1003" s="12"/>
      <c r="DD1003" s="12"/>
      <c r="DE1003" s="12"/>
      <c r="DF1003" s="12"/>
      <c r="DG1003" s="12"/>
      <c r="DH1003" s="12"/>
      <c r="DI1003" s="12"/>
      <c r="DJ1003" s="12"/>
      <c r="DK1003" s="12"/>
      <c r="DL1003" s="12"/>
      <c r="DM1003" s="12"/>
      <c r="DN1003" s="12"/>
      <c r="DO1003" s="12"/>
      <c r="DP1003" s="12"/>
      <c r="DQ1003" s="12"/>
      <c r="DR1003" s="12"/>
      <c r="DS1003" s="12"/>
      <c r="DT1003" s="12"/>
      <c r="DU1003" s="12"/>
      <c r="DV1003" s="12"/>
      <c r="DW1003" s="12"/>
      <c r="DX1003" s="12"/>
      <c r="DY1003" s="12"/>
      <c r="DZ1003" s="12"/>
      <c r="EA1003" s="12"/>
      <c r="EB1003" s="12"/>
      <c r="EC1003" s="12"/>
      <c r="ED1003" s="12"/>
      <c r="EE1003" s="12"/>
      <c r="EF1003" s="12"/>
      <c r="EG1003" s="12"/>
      <c r="EH1003" s="12"/>
      <c r="EI1003" s="12"/>
      <c r="EJ1003" s="12"/>
      <c r="EK1003" s="12"/>
      <c r="EL1003" s="12"/>
      <c r="EM1003" s="12"/>
      <c r="EN1003" s="12"/>
      <c r="EO1003" s="12"/>
      <c r="EP1003" s="12"/>
      <c r="EQ1003" s="12"/>
      <c r="ER1003" s="12"/>
      <c r="ES1003" s="12"/>
      <c r="ET1003" s="12"/>
      <c r="EU1003" s="12"/>
      <c r="EV1003" s="12"/>
      <c r="EW1003" s="12"/>
      <c r="EX1003" s="12"/>
      <c r="EY1003" s="12"/>
      <c r="EZ1003" s="12"/>
      <c r="FA1003" s="12"/>
      <c r="FB1003" s="12"/>
      <c r="FC1003" s="12"/>
      <c r="FD1003" s="12"/>
      <c r="FE1003" s="12"/>
      <c r="FF1003" s="12"/>
      <c r="FG1003" s="12"/>
      <c r="FH1003" s="12"/>
      <c r="FI1003" s="12"/>
      <c r="FJ1003" s="12"/>
      <c r="FK1003" s="12"/>
      <c r="FL1003" s="12"/>
      <c r="FM1003" s="12"/>
      <c r="FN1003" s="12"/>
      <c r="FO1003" s="12"/>
      <c r="FP1003" s="12"/>
      <c r="FQ1003" s="12"/>
      <c r="FR1003" s="12"/>
    </row>
    <row r="1004" spans="19:174" x14ac:dyDescent="0.3">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c r="BC1004" s="12"/>
      <c r="BD1004" s="12"/>
      <c r="BE1004" s="12"/>
      <c r="BF1004" s="12"/>
      <c r="BG1004" s="12"/>
      <c r="BH1004" s="12"/>
      <c r="BI1004" s="12"/>
      <c r="BJ1004" s="12"/>
      <c r="BK1004" s="12"/>
      <c r="BL1004" s="12"/>
      <c r="BM1004" s="12"/>
      <c r="BN1004" s="12"/>
      <c r="BO1004" s="12"/>
      <c r="BP1004" s="12"/>
      <c r="BQ1004" s="12"/>
      <c r="BR1004" s="12"/>
      <c r="BS1004" s="12"/>
      <c r="BT1004" s="12"/>
      <c r="BU1004" s="12"/>
      <c r="BV1004" s="12"/>
      <c r="BW1004" s="12"/>
      <c r="BX1004" s="12"/>
      <c r="BY1004" s="12"/>
      <c r="BZ1004" s="12"/>
      <c r="CA1004" s="12"/>
      <c r="CB1004" s="12"/>
      <c r="CC1004" s="12"/>
      <c r="CD1004" s="12"/>
      <c r="CE1004" s="12"/>
      <c r="CF1004" s="12"/>
      <c r="CG1004" s="12"/>
      <c r="CH1004" s="12"/>
      <c r="CI1004" s="12"/>
      <c r="CJ1004" s="12"/>
      <c r="CK1004" s="12"/>
      <c r="CL1004" s="12"/>
      <c r="CM1004" s="12"/>
      <c r="CN1004" s="12"/>
      <c r="CO1004" s="12"/>
      <c r="CP1004" s="12"/>
      <c r="CQ1004" s="12"/>
      <c r="CR1004" s="12"/>
      <c r="CS1004" s="12"/>
      <c r="CT1004" s="12"/>
      <c r="CU1004" s="12"/>
      <c r="CV1004" s="12"/>
      <c r="CW1004" s="12"/>
      <c r="CX1004" s="12"/>
      <c r="CY1004" s="12"/>
      <c r="CZ1004" s="12"/>
      <c r="DA1004" s="12"/>
      <c r="DB1004" s="12"/>
      <c r="DC1004" s="12"/>
      <c r="DD1004" s="12"/>
      <c r="DE1004" s="12"/>
      <c r="DF1004" s="12"/>
      <c r="DG1004" s="12"/>
      <c r="DH1004" s="12"/>
      <c r="DI1004" s="12"/>
      <c r="DJ1004" s="12"/>
      <c r="DK1004" s="12"/>
      <c r="DL1004" s="12"/>
      <c r="DM1004" s="12"/>
      <c r="DN1004" s="12"/>
      <c r="DO1004" s="12"/>
      <c r="DP1004" s="12"/>
      <c r="DQ1004" s="12"/>
      <c r="DR1004" s="12"/>
      <c r="DS1004" s="12"/>
      <c r="DT1004" s="12"/>
      <c r="DU1004" s="12"/>
      <c r="DV1004" s="12"/>
      <c r="DW1004" s="12"/>
      <c r="DX1004" s="12"/>
      <c r="DY1004" s="12"/>
      <c r="DZ1004" s="12"/>
      <c r="EA1004" s="12"/>
      <c r="EB1004" s="12"/>
      <c r="EC1004" s="12"/>
      <c r="ED1004" s="12"/>
      <c r="EE1004" s="12"/>
      <c r="EF1004" s="12"/>
      <c r="EG1004" s="12"/>
      <c r="EH1004" s="12"/>
      <c r="EI1004" s="12"/>
      <c r="EJ1004" s="12"/>
      <c r="EK1004" s="12"/>
      <c r="EL1004" s="12"/>
      <c r="EM1004" s="12"/>
      <c r="EN1004" s="12"/>
      <c r="EO1004" s="12"/>
      <c r="EP1004" s="12"/>
      <c r="EQ1004" s="12"/>
      <c r="ER1004" s="12"/>
      <c r="ES1004" s="12"/>
      <c r="ET1004" s="12"/>
      <c r="EU1004" s="12"/>
      <c r="EV1004" s="12"/>
      <c r="EW1004" s="12"/>
      <c r="EX1004" s="12"/>
      <c r="EY1004" s="12"/>
      <c r="EZ1004" s="12"/>
      <c r="FA1004" s="12"/>
      <c r="FB1004" s="12"/>
      <c r="FC1004" s="12"/>
      <c r="FD1004" s="12"/>
      <c r="FE1004" s="12"/>
      <c r="FF1004" s="12"/>
      <c r="FG1004" s="12"/>
      <c r="FH1004" s="12"/>
      <c r="FI1004" s="12"/>
      <c r="FJ1004" s="12"/>
      <c r="FK1004" s="12"/>
      <c r="FL1004" s="12"/>
      <c r="FM1004" s="12"/>
      <c r="FN1004" s="12"/>
      <c r="FO1004" s="12"/>
      <c r="FP1004" s="12"/>
      <c r="FQ1004" s="12"/>
      <c r="FR1004" s="12"/>
    </row>
    <row r="1005" spans="19:174" x14ac:dyDescent="0.3">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c r="BC1005" s="12"/>
      <c r="BD1005" s="12"/>
      <c r="BE1005" s="12"/>
      <c r="BF1005" s="12"/>
      <c r="BG1005" s="12"/>
      <c r="BH1005" s="12"/>
      <c r="BI1005" s="12"/>
      <c r="BJ1005" s="12"/>
      <c r="BK1005" s="12"/>
      <c r="BL1005" s="12"/>
      <c r="BM1005" s="12"/>
      <c r="BN1005" s="12"/>
      <c r="BO1005" s="12"/>
      <c r="BP1005" s="12"/>
      <c r="BQ1005" s="12"/>
      <c r="BR1005" s="12"/>
      <c r="BS1005" s="12"/>
      <c r="BT1005" s="12"/>
      <c r="BU1005" s="12"/>
      <c r="BV1005" s="12"/>
      <c r="BW1005" s="12"/>
      <c r="BX1005" s="12"/>
      <c r="BY1005" s="12"/>
      <c r="BZ1005" s="12"/>
      <c r="CA1005" s="12"/>
      <c r="CB1005" s="12"/>
      <c r="CC1005" s="12"/>
      <c r="CD1005" s="12"/>
      <c r="CE1005" s="12"/>
      <c r="CF1005" s="12"/>
      <c r="CG1005" s="12"/>
      <c r="CH1005" s="12"/>
      <c r="CI1005" s="12"/>
      <c r="CJ1005" s="12"/>
      <c r="CK1005" s="12"/>
      <c r="CL1005" s="12"/>
      <c r="CM1005" s="12"/>
      <c r="CN1005" s="12"/>
      <c r="CO1005" s="12"/>
      <c r="CP1005" s="12"/>
      <c r="CQ1005" s="12"/>
      <c r="CR1005" s="12"/>
      <c r="CS1005" s="12"/>
      <c r="CT1005" s="12"/>
      <c r="CU1005" s="12"/>
      <c r="CV1005" s="12"/>
      <c r="CW1005" s="12"/>
      <c r="CX1005" s="12"/>
      <c r="CY1005" s="12"/>
      <c r="CZ1005" s="12"/>
      <c r="DA1005" s="12"/>
      <c r="DB1005" s="12"/>
      <c r="DC1005" s="12"/>
      <c r="DD1005" s="12"/>
      <c r="DE1005" s="12"/>
      <c r="DF1005" s="12"/>
      <c r="DG1005" s="12"/>
      <c r="DH1005" s="12"/>
      <c r="DI1005" s="12"/>
      <c r="DJ1005" s="12"/>
      <c r="DK1005" s="12"/>
      <c r="DL1005" s="12"/>
      <c r="DM1005" s="12"/>
      <c r="DN1005" s="12"/>
      <c r="DO1005" s="12"/>
      <c r="DP1005" s="12"/>
      <c r="DQ1005" s="12"/>
      <c r="DR1005" s="12"/>
      <c r="DS1005" s="12"/>
      <c r="DT1005" s="12"/>
      <c r="DU1005" s="12"/>
      <c r="DV1005" s="12"/>
      <c r="DW1005" s="12"/>
      <c r="DX1005" s="12"/>
      <c r="DY1005" s="12"/>
      <c r="DZ1005" s="12"/>
      <c r="EA1005" s="12"/>
      <c r="EB1005" s="12"/>
      <c r="EC1005" s="12"/>
      <c r="ED1005" s="12"/>
      <c r="EE1005" s="12"/>
      <c r="EF1005" s="12"/>
      <c r="EG1005" s="12"/>
      <c r="EH1005" s="12"/>
      <c r="EI1005" s="12"/>
      <c r="EJ1005" s="12"/>
      <c r="EK1005" s="12"/>
      <c r="EL1005" s="12"/>
      <c r="EM1005" s="12"/>
      <c r="EN1005" s="12"/>
      <c r="EO1005" s="12"/>
      <c r="EP1005" s="12"/>
      <c r="EQ1005" s="12"/>
      <c r="ER1005" s="12"/>
      <c r="ES1005" s="12"/>
      <c r="ET1005" s="12"/>
      <c r="EU1005" s="12"/>
      <c r="EV1005" s="12"/>
      <c r="EW1005" s="12"/>
      <c r="EX1005" s="12"/>
      <c r="EY1005" s="12"/>
      <c r="EZ1005" s="12"/>
      <c r="FA1005" s="12"/>
      <c r="FB1005" s="12"/>
      <c r="FC1005" s="12"/>
      <c r="FD1005" s="12"/>
      <c r="FE1005" s="12"/>
      <c r="FF1005" s="12"/>
      <c r="FG1005" s="12"/>
      <c r="FH1005" s="12"/>
      <c r="FI1005" s="12"/>
      <c r="FJ1005" s="12"/>
      <c r="FK1005" s="12"/>
      <c r="FL1005" s="12"/>
      <c r="FM1005" s="12"/>
      <c r="FN1005" s="12"/>
      <c r="FO1005" s="12"/>
      <c r="FP1005" s="12"/>
      <c r="FQ1005" s="12"/>
      <c r="FR1005" s="12"/>
    </row>
    <row r="1006" spans="19:174" x14ac:dyDescent="0.3">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c r="CE1006" s="12"/>
      <c r="CF1006" s="12"/>
      <c r="CG1006" s="12"/>
      <c r="CH1006" s="12"/>
      <c r="CI1006" s="12"/>
      <c r="CJ1006" s="12"/>
      <c r="CK1006" s="12"/>
      <c r="CL1006" s="12"/>
      <c r="CM1006" s="12"/>
      <c r="CN1006" s="12"/>
      <c r="CO1006" s="12"/>
      <c r="CP1006" s="12"/>
      <c r="CQ1006" s="12"/>
      <c r="CR1006" s="12"/>
      <c r="CS1006" s="12"/>
      <c r="CT1006" s="12"/>
      <c r="CU1006" s="12"/>
      <c r="CV1006" s="12"/>
      <c r="CW1006" s="12"/>
      <c r="CX1006" s="12"/>
      <c r="CY1006" s="12"/>
      <c r="CZ1006" s="12"/>
      <c r="DA1006" s="12"/>
      <c r="DB1006" s="12"/>
      <c r="DC1006" s="12"/>
      <c r="DD1006" s="12"/>
      <c r="DE1006" s="12"/>
      <c r="DF1006" s="12"/>
      <c r="DG1006" s="12"/>
      <c r="DH1006" s="12"/>
      <c r="DI1006" s="12"/>
      <c r="DJ1006" s="12"/>
      <c r="DK1006" s="12"/>
      <c r="DL1006" s="12"/>
      <c r="DM1006" s="12"/>
      <c r="DN1006" s="12"/>
      <c r="DO1006" s="12"/>
      <c r="DP1006" s="12"/>
      <c r="DQ1006" s="12"/>
      <c r="DR1006" s="12"/>
      <c r="DS1006" s="12"/>
      <c r="DT1006" s="12"/>
      <c r="DU1006" s="12"/>
      <c r="DV1006" s="12"/>
      <c r="DW1006" s="12"/>
      <c r="DX1006" s="12"/>
      <c r="DY1006" s="12"/>
      <c r="DZ1006" s="12"/>
      <c r="EA1006" s="12"/>
      <c r="EB1006" s="12"/>
      <c r="EC1006" s="12"/>
      <c r="ED1006" s="12"/>
      <c r="EE1006" s="12"/>
      <c r="EF1006" s="12"/>
      <c r="EG1006" s="12"/>
      <c r="EH1006" s="12"/>
      <c r="EI1006" s="12"/>
      <c r="EJ1006" s="12"/>
      <c r="EK1006" s="12"/>
      <c r="EL1006" s="12"/>
      <c r="EM1006" s="12"/>
      <c r="EN1006" s="12"/>
      <c r="EO1006" s="12"/>
      <c r="EP1006" s="12"/>
      <c r="EQ1006" s="12"/>
      <c r="ER1006" s="12"/>
      <c r="ES1006" s="12"/>
      <c r="ET1006" s="12"/>
      <c r="EU1006" s="12"/>
      <c r="EV1006" s="12"/>
      <c r="EW1006" s="12"/>
      <c r="EX1006" s="12"/>
      <c r="EY1006" s="12"/>
      <c r="EZ1006" s="12"/>
      <c r="FA1006" s="12"/>
      <c r="FB1006" s="12"/>
      <c r="FC1006" s="12"/>
      <c r="FD1006" s="12"/>
      <c r="FE1006" s="12"/>
      <c r="FF1006" s="12"/>
      <c r="FG1006" s="12"/>
      <c r="FH1006" s="12"/>
      <c r="FI1006" s="12"/>
      <c r="FJ1006" s="12"/>
      <c r="FK1006" s="12"/>
      <c r="FL1006" s="12"/>
      <c r="FM1006" s="12"/>
      <c r="FN1006" s="12"/>
      <c r="FO1006" s="12"/>
      <c r="FP1006" s="12"/>
      <c r="FQ1006" s="12"/>
      <c r="FR1006" s="12"/>
    </row>
    <row r="1007" spans="19:174" x14ac:dyDescent="0.3">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c r="BR1007" s="12"/>
      <c r="BS1007" s="12"/>
      <c r="BT1007" s="12"/>
      <c r="BU1007" s="12"/>
      <c r="BV1007" s="12"/>
      <c r="BW1007" s="12"/>
      <c r="BX1007" s="12"/>
      <c r="BY1007" s="12"/>
      <c r="BZ1007" s="12"/>
      <c r="CA1007" s="12"/>
      <c r="CB1007" s="12"/>
      <c r="CC1007" s="12"/>
      <c r="CD1007" s="12"/>
      <c r="CE1007" s="12"/>
      <c r="CF1007" s="12"/>
      <c r="CG1007" s="12"/>
      <c r="CH1007" s="12"/>
      <c r="CI1007" s="12"/>
      <c r="CJ1007" s="12"/>
      <c r="CK1007" s="12"/>
      <c r="CL1007" s="12"/>
      <c r="CM1007" s="12"/>
      <c r="CN1007" s="12"/>
      <c r="CO1007" s="12"/>
      <c r="CP1007" s="12"/>
      <c r="CQ1007" s="12"/>
      <c r="CR1007" s="12"/>
      <c r="CS1007" s="12"/>
      <c r="CT1007" s="12"/>
      <c r="CU1007" s="12"/>
      <c r="CV1007" s="12"/>
      <c r="CW1007" s="12"/>
      <c r="CX1007" s="12"/>
      <c r="CY1007" s="12"/>
      <c r="CZ1007" s="12"/>
      <c r="DA1007" s="12"/>
      <c r="DB1007" s="12"/>
      <c r="DC1007" s="12"/>
      <c r="DD1007" s="12"/>
      <c r="DE1007" s="12"/>
      <c r="DF1007" s="12"/>
      <c r="DG1007" s="12"/>
      <c r="DH1007" s="12"/>
      <c r="DI1007" s="12"/>
      <c r="DJ1007" s="12"/>
      <c r="DK1007" s="12"/>
      <c r="DL1007" s="12"/>
      <c r="DM1007" s="12"/>
      <c r="DN1007" s="12"/>
      <c r="DO1007" s="12"/>
      <c r="DP1007" s="12"/>
      <c r="DQ1007" s="12"/>
      <c r="DR1007" s="12"/>
      <c r="DS1007" s="12"/>
      <c r="DT1007" s="12"/>
      <c r="DU1007" s="12"/>
      <c r="DV1007" s="12"/>
      <c r="DW1007" s="12"/>
      <c r="DX1007" s="12"/>
      <c r="DY1007" s="12"/>
      <c r="DZ1007" s="12"/>
      <c r="EA1007" s="12"/>
      <c r="EB1007" s="12"/>
      <c r="EC1007" s="12"/>
      <c r="ED1007" s="12"/>
      <c r="EE1007" s="12"/>
      <c r="EF1007" s="12"/>
      <c r="EG1007" s="12"/>
      <c r="EH1007" s="12"/>
      <c r="EI1007" s="12"/>
      <c r="EJ1007" s="12"/>
      <c r="EK1007" s="12"/>
      <c r="EL1007" s="12"/>
      <c r="EM1007" s="12"/>
      <c r="EN1007" s="12"/>
      <c r="EO1007" s="12"/>
      <c r="EP1007" s="12"/>
      <c r="EQ1007" s="12"/>
      <c r="ER1007" s="12"/>
      <c r="ES1007" s="12"/>
      <c r="ET1007" s="12"/>
      <c r="EU1007" s="12"/>
      <c r="EV1007" s="12"/>
      <c r="EW1007" s="12"/>
      <c r="EX1007" s="12"/>
      <c r="EY1007" s="12"/>
      <c r="EZ1007" s="12"/>
      <c r="FA1007" s="12"/>
      <c r="FB1007" s="12"/>
      <c r="FC1007" s="12"/>
      <c r="FD1007" s="12"/>
      <c r="FE1007" s="12"/>
      <c r="FF1007" s="12"/>
      <c r="FG1007" s="12"/>
      <c r="FH1007" s="12"/>
      <c r="FI1007" s="12"/>
      <c r="FJ1007" s="12"/>
      <c r="FK1007" s="12"/>
      <c r="FL1007" s="12"/>
      <c r="FM1007" s="12"/>
      <c r="FN1007" s="12"/>
      <c r="FO1007" s="12"/>
      <c r="FP1007" s="12"/>
      <c r="FQ1007" s="12"/>
      <c r="FR1007" s="12"/>
    </row>
    <row r="1008" spans="19:174" x14ac:dyDescent="0.3">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c r="BC1008" s="12"/>
      <c r="BD1008" s="12"/>
      <c r="BE1008" s="12"/>
      <c r="BF1008" s="12"/>
      <c r="BG1008" s="12"/>
      <c r="BH1008" s="12"/>
      <c r="BI1008" s="12"/>
      <c r="BJ1008" s="12"/>
      <c r="BK1008" s="12"/>
      <c r="BL1008" s="12"/>
      <c r="BM1008" s="12"/>
      <c r="BN1008" s="12"/>
      <c r="BO1008" s="12"/>
      <c r="BP1008" s="12"/>
      <c r="BQ1008" s="12"/>
      <c r="BR1008" s="12"/>
      <c r="BS1008" s="12"/>
      <c r="BT1008" s="12"/>
      <c r="BU1008" s="12"/>
      <c r="BV1008" s="12"/>
      <c r="BW1008" s="12"/>
      <c r="BX1008" s="12"/>
      <c r="BY1008" s="12"/>
      <c r="BZ1008" s="12"/>
      <c r="CA1008" s="12"/>
      <c r="CB1008" s="12"/>
      <c r="CC1008" s="12"/>
      <c r="CD1008" s="12"/>
      <c r="CE1008" s="12"/>
      <c r="CF1008" s="12"/>
      <c r="CG1008" s="12"/>
      <c r="CH1008" s="12"/>
      <c r="CI1008" s="12"/>
      <c r="CJ1008" s="12"/>
      <c r="CK1008" s="12"/>
      <c r="CL1008" s="12"/>
      <c r="CM1008" s="12"/>
      <c r="CN1008" s="12"/>
      <c r="CO1008" s="12"/>
      <c r="CP1008" s="12"/>
      <c r="CQ1008" s="12"/>
      <c r="CR1008" s="12"/>
      <c r="CS1008" s="12"/>
      <c r="CT1008" s="12"/>
      <c r="CU1008" s="12"/>
      <c r="CV1008" s="12"/>
      <c r="CW1008" s="12"/>
      <c r="CX1008" s="12"/>
      <c r="CY1008" s="12"/>
      <c r="CZ1008" s="12"/>
      <c r="DA1008" s="12"/>
      <c r="DB1008" s="12"/>
      <c r="DC1008" s="12"/>
      <c r="DD1008" s="12"/>
      <c r="DE1008" s="12"/>
      <c r="DF1008" s="12"/>
      <c r="DG1008" s="12"/>
      <c r="DH1008" s="12"/>
      <c r="DI1008" s="12"/>
      <c r="DJ1008" s="12"/>
      <c r="DK1008" s="12"/>
      <c r="DL1008" s="12"/>
      <c r="DM1008" s="12"/>
      <c r="DN1008" s="12"/>
      <c r="DO1008" s="12"/>
      <c r="DP1008" s="12"/>
      <c r="DQ1008" s="12"/>
      <c r="DR1008" s="12"/>
      <c r="DS1008" s="12"/>
      <c r="DT1008" s="12"/>
      <c r="DU1008" s="12"/>
      <c r="DV1008" s="12"/>
      <c r="DW1008" s="12"/>
      <c r="DX1008" s="12"/>
      <c r="DY1008" s="12"/>
      <c r="DZ1008" s="12"/>
      <c r="EA1008" s="12"/>
      <c r="EB1008" s="12"/>
      <c r="EC1008" s="12"/>
      <c r="ED1008" s="12"/>
      <c r="EE1008" s="12"/>
      <c r="EF1008" s="12"/>
      <c r="EG1008" s="12"/>
      <c r="EH1008" s="12"/>
      <c r="EI1008" s="12"/>
      <c r="EJ1008" s="12"/>
      <c r="EK1008" s="12"/>
      <c r="EL1008" s="12"/>
      <c r="EM1008" s="12"/>
      <c r="EN1008" s="12"/>
      <c r="EO1008" s="12"/>
      <c r="EP1008" s="12"/>
      <c r="EQ1008" s="12"/>
      <c r="ER1008" s="12"/>
      <c r="ES1008" s="12"/>
      <c r="ET1008" s="12"/>
      <c r="EU1008" s="12"/>
      <c r="EV1008" s="12"/>
      <c r="EW1008" s="12"/>
      <c r="EX1008" s="12"/>
      <c r="EY1008" s="12"/>
      <c r="EZ1008" s="12"/>
      <c r="FA1008" s="12"/>
      <c r="FB1008" s="12"/>
      <c r="FC1008" s="12"/>
      <c r="FD1008" s="12"/>
      <c r="FE1008" s="12"/>
      <c r="FF1008" s="12"/>
      <c r="FG1008" s="12"/>
      <c r="FH1008" s="12"/>
      <c r="FI1008" s="12"/>
      <c r="FJ1008" s="12"/>
      <c r="FK1008" s="12"/>
      <c r="FL1008" s="12"/>
      <c r="FM1008" s="12"/>
      <c r="FN1008" s="12"/>
      <c r="FO1008" s="12"/>
      <c r="FP1008" s="12"/>
      <c r="FQ1008" s="12"/>
      <c r="FR1008" s="12"/>
    </row>
    <row r="1009" spans="19:174" x14ac:dyDescent="0.3">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c r="BC1009" s="12"/>
      <c r="BD1009" s="12"/>
      <c r="BE1009" s="12"/>
      <c r="BF1009" s="12"/>
      <c r="BG1009" s="12"/>
      <c r="BH1009" s="12"/>
      <c r="BI1009" s="12"/>
      <c r="BJ1009" s="12"/>
      <c r="BK1009" s="12"/>
      <c r="BL1009" s="12"/>
      <c r="BM1009" s="12"/>
      <c r="BN1009" s="12"/>
      <c r="BO1009" s="12"/>
      <c r="BP1009" s="12"/>
      <c r="BQ1009" s="12"/>
      <c r="BR1009" s="12"/>
      <c r="BS1009" s="12"/>
      <c r="BT1009" s="12"/>
      <c r="BU1009" s="12"/>
      <c r="BV1009" s="12"/>
      <c r="BW1009" s="12"/>
      <c r="BX1009" s="12"/>
      <c r="BY1009" s="12"/>
      <c r="BZ1009" s="12"/>
      <c r="CA1009" s="12"/>
      <c r="CB1009" s="12"/>
      <c r="CC1009" s="12"/>
      <c r="CD1009" s="12"/>
      <c r="CE1009" s="12"/>
      <c r="CF1009" s="12"/>
      <c r="CG1009" s="12"/>
      <c r="CH1009" s="12"/>
      <c r="CI1009" s="12"/>
      <c r="CJ1009" s="12"/>
      <c r="CK1009" s="12"/>
      <c r="CL1009" s="12"/>
      <c r="CM1009" s="12"/>
      <c r="CN1009" s="12"/>
      <c r="CO1009" s="12"/>
      <c r="CP1009" s="12"/>
      <c r="CQ1009" s="12"/>
      <c r="CR1009" s="12"/>
      <c r="CS1009" s="12"/>
      <c r="CT1009" s="12"/>
      <c r="CU1009" s="12"/>
      <c r="CV1009" s="12"/>
      <c r="CW1009" s="12"/>
      <c r="CX1009" s="12"/>
      <c r="CY1009" s="12"/>
      <c r="CZ1009" s="12"/>
      <c r="DA1009" s="12"/>
      <c r="DB1009" s="12"/>
      <c r="DC1009" s="12"/>
      <c r="DD1009" s="12"/>
      <c r="DE1009" s="12"/>
      <c r="DF1009" s="12"/>
      <c r="DG1009" s="12"/>
      <c r="DH1009" s="12"/>
      <c r="DI1009" s="12"/>
      <c r="DJ1009" s="12"/>
      <c r="DK1009" s="12"/>
      <c r="DL1009" s="12"/>
      <c r="DM1009" s="12"/>
      <c r="DN1009" s="12"/>
      <c r="DO1009" s="12"/>
      <c r="DP1009" s="12"/>
      <c r="DQ1009" s="12"/>
      <c r="DR1009" s="12"/>
      <c r="DS1009" s="12"/>
      <c r="DT1009" s="12"/>
      <c r="DU1009" s="12"/>
      <c r="DV1009" s="12"/>
      <c r="DW1009" s="12"/>
      <c r="DX1009" s="12"/>
      <c r="DY1009" s="12"/>
      <c r="DZ1009" s="12"/>
      <c r="EA1009" s="12"/>
      <c r="EB1009" s="12"/>
      <c r="EC1009" s="12"/>
      <c r="ED1009" s="12"/>
      <c r="EE1009" s="12"/>
      <c r="EF1009" s="12"/>
      <c r="EG1009" s="12"/>
      <c r="EH1009" s="12"/>
      <c r="EI1009" s="12"/>
      <c r="EJ1009" s="12"/>
      <c r="EK1009" s="12"/>
      <c r="EL1009" s="12"/>
      <c r="EM1009" s="12"/>
      <c r="EN1009" s="12"/>
      <c r="EO1009" s="12"/>
      <c r="EP1009" s="12"/>
      <c r="EQ1009" s="12"/>
      <c r="ER1009" s="12"/>
      <c r="ES1009" s="12"/>
      <c r="ET1009" s="12"/>
      <c r="EU1009" s="12"/>
      <c r="EV1009" s="12"/>
      <c r="EW1009" s="12"/>
      <c r="EX1009" s="12"/>
      <c r="EY1009" s="12"/>
      <c r="EZ1009" s="12"/>
      <c r="FA1009" s="12"/>
      <c r="FB1009" s="12"/>
      <c r="FC1009" s="12"/>
      <c r="FD1009" s="12"/>
      <c r="FE1009" s="12"/>
      <c r="FF1009" s="12"/>
      <c r="FG1009" s="12"/>
      <c r="FH1009" s="12"/>
      <c r="FI1009" s="12"/>
      <c r="FJ1009" s="12"/>
      <c r="FK1009" s="12"/>
      <c r="FL1009" s="12"/>
      <c r="FM1009" s="12"/>
      <c r="FN1009" s="12"/>
      <c r="FO1009" s="12"/>
      <c r="FP1009" s="12"/>
      <c r="FQ1009" s="12"/>
      <c r="FR1009" s="12"/>
    </row>
    <row r="1010" spans="19:174" x14ac:dyDescent="0.3">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c r="BC1010" s="12"/>
      <c r="BD1010" s="12"/>
      <c r="BE1010" s="12"/>
      <c r="BF1010" s="12"/>
      <c r="BG1010" s="12"/>
      <c r="BH1010" s="12"/>
      <c r="BI1010" s="12"/>
      <c r="BJ1010" s="12"/>
      <c r="BK1010" s="12"/>
      <c r="BL1010" s="12"/>
      <c r="BM1010" s="12"/>
      <c r="BN1010" s="12"/>
      <c r="BO1010" s="12"/>
      <c r="BP1010" s="12"/>
      <c r="BQ1010" s="12"/>
      <c r="BR1010" s="12"/>
      <c r="BS1010" s="12"/>
      <c r="BT1010" s="12"/>
      <c r="BU1010" s="12"/>
      <c r="BV1010" s="12"/>
      <c r="BW1010" s="12"/>
      <c r="BX1010" s="12"/>
      <c r="BY1010" s="12"/>
      <c r="BZ1010" s="12"/>
      <c r="CA1010" s="12"/>
      <c r="CB1010" s="12"/>
      <c r="CC1010" s="12"/>
      <c r="CD1010" s="12"/>
      <c r="CE1010" s="12"/>
      <c r="CF1010" s="12"/>
      <c r="CG1010" s="12"/>
      <c r="CH1010" s="12"/>
      <c r="CI1010" s="12"/>
      <c r="CJ1010" s="12"/>
      <c r="CK1010" s="12"/>
      <c r="CL1010" s="12"/>
      <c r="CM1010" s="12"/>
      <c r="CN1010" s="12"/>
      <c r="CO1010" s="12"/>
      <c r="CP1010" s="12"/>
      <c r="CQ1010" s="12"/>
      <c r="CR1010" s="12"/>
      <c r="CS1010" s="12"/>
      <c r="CT1010" s="12"/>
      <c r="CU1010" s="12"/>
      <c r="CV1010" s="12"/>
      <c r="CW1010" s="12"/>
      <c r="CX1010" s="12"/>
      <c r="CY1010" s="12"/>
      <c r="CZ1010" s="12"/>
      <c r="DA1010" s="12"/>
      <c r="DB1010" s="12"/>
      <c r="DC1010" s="12"/>
      <c r="DD1010" s="12"/>
      <c r="DE1010" s="12"/>
      <c r="DF1010" s="12"/>
      <c r="DG1010" s="12"/>
      <c r="DH1010" s="12"/>
      <c r="DI1010" s="12"/>
      <c r="DJ1010" s="12"/>
      <c r="DK1010" s="12"/>
      <c r="DL1010" s="12"/>
      <c r="DM1010" s="12"/>
      <c r="DN1010" s="12"/>
      <c r="DO1010" s="12"/>
      <c r="DP1010" s="12"/>
      <c r="DQ1010" s="12"/>
      <c r="DR1010" s="12"/>
      <c r="DS1010" s="12"/>
      <c r="DT1010" s="12"/>
      <c r="DU1010" s="12"/>
      <c r="DV1010" s="12"/>
      <c r="DW1010" s="12"/>
      <c r="DX1010" s="12"/>
      <c r="DY1010" s="12"/>
      <c r="DZ1010" s="12"/>
      <c r="EA1010" s="12"/>
      <c r="EB1010" s="12"/>
      <c r="EC1010" s="12"/>
      <c r="ED1010" s="12"/>
      <c r="EE1010" s="12"/>
      <c r="EF1010" s="12"/>
      <c r="EG1010" s="12"/>
      <c r="EH1010" s="12"/>
      <c r="EI1010" s="12"/>
      <c r="EJ1010" s="12"/>
      <c r="EK1010" s="12"/>
      <c r="EL1010" s="12"/>
      <c r="EM1010" s="12"/>
      <c r="EN1010" s="12"/>
      <c r="EO1010" s="12"/>
      <c r="EP1010" s="12"/>
      <c r="EQ1010" s="12"/>
      <c r="ER1010" s="12"/>
      <c r="ES1010" s="12"/>
      <c r="ET1010" s="12"/>
      <c r="EU1010" s="12"/>
      <c r="EV1010" s="12"/>
      <c r="EW1010" s="12"/>
      <c r="EX1010" s="12"/>
      <c r="EY1010" s="12"/>
      <c r="EZ1010" s="12"/>
      <c r="FA1010" s="12"/>
      <c r="FB1010" s="12"/>
      <c r="FC1010" s="12"/>
      <c r="FD1010" s="12"/>
      <c r="FE1010" s="12"/>
      <c r="FF1010" s="12"/>
      <c r="FG1010" s="12"/>
      <c r="FH1010" s="12"/>
      <c r="FI1010" s="12"/>
      <c r="FJ1010" s="12"/>
      <c r="FK1010" s="12"/>
      <c r="FL1010" s="12"/>
      <c r="FM1010" s="12"/>
      <c r="FN1010" s="12"/>
      <c r="FO1010" s="12"/>
      <c r="FP1010" s="12"/>
      <c r="FQ1010" s="12"/>
      <c r="FR1010" s="12"/>
    </row>
    <row r="1011" spans="19:174" x14ac:dyDescent="0.3">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c r="BC1011" s="12"/>
      <c r="BD1011" s="12"/>
      <c r="BE1011" s="12"/>
      <c r="BF1011" s="12"/>
      <c r="BG1011" s="12"/>
      <c r="BH1011" s="12"/>
      <c r="BI1011" s="12"/>
      <c r="BJ1011" s="12"/>
      <c r="BK1011" s="12"/>
      <c r="BL1011" s="12"/>
      <c r="BM1011" s="12"/>
      <c r="BN1011" s="12"/>
      <c r="BO1011" s="12"/>
      <c r="BP1011" s="12"/>
      <c r="BQ1011" s="12"/>
      <c r="BR1011" s="12"/>
      <c r="BS1011" s="12"/>
      <c r="BT1011" s="12"/>
      <c r="BU1011" s="12"/>
      <c r="BV1011" s="12"/>
      <c r="BW1011" s="12"/>
      <c r="BX1011" s="12"/>
      <c r="BY1011" s="12"/>
      <c r="BZ1011" s="12"/>
      <c r="CA1011" s="12"/>
      <c r="CB1011" s="12"/>
      <c r="CC1011" s="12"/>
      <c r="CD1011" s="12"/>
      <c r="CE1011" s="12"/>
      <c r="CF1011" s="12"/>
      <c r="CG1011" s="12"/>
      <c r="CH1011" s="12"/>
      <c r="CI1011" s="12"/>
      <c r="CJ1011" s="12"/>
      <c r="CK1011" s="12"/>
      <c r="CL1011" s="12"/>
      <c r="CM1011" s="12"/>
      <c r="CN1011" s="12"/>
      <c r="CO1011" s="12"/>
      <c r="CP1011" s="12"/>
      <c r="CQ1011" s="12"/>
      <c r="CR1011" s="12"/>
      <c r="CS1011" s="12"/>
      <c r="CT1011" s="12"/>
      <c r="CU1011" s="12"/>
      <c r="CV1011" s="12"/>
      <c r="CW1011" s="12"/>
      <c r="CX1011" s="12"/>
      <c r="CY1011" s="12"/>
      <c r="CZ1011" s="12"/>
      <c r="DA1011" s="12"/>
      <c r="DB1011" s="12"/>
      <c r="DC1011" s="12"/>
      <c r="DD1011" s="12"/>
      <c r="DE1011" s="12"/>
      <c r="DF1011" s="12"/>
      <c r="DG1011" s="12"/>
      <c r="DH1011" s="12"/>
      <c r="DI1011" s="12"/>
      <c r="DJ1011" s="12"/>
      <c r="DK1011" s="12"/>
      <c r="DL1011" s="12"/>
      <c r="DM1011" s="12"/>
      <c r="DN1011" s="12"/>
      <c r="DO1011" s="12"/>
      <c r="DP1011" s="12"/>
      <c r="DQ1011" s="12"/>
      <c r="DR1011" s="12"/>
      <c r="DS1011" s="12"/>
      <c r="DT1011" s="12"/>
      <c r="DU1011" s="12"/>
      <c r="DV1011" s="12"/>
      <c r="DW1011" s="12"/>
      <c r="DX1011" s="12"/>
      <c r="DY1011" s="12"/>
      <c r="DZ1011" s="12"/>
      <c r="EA1011" s="12"/>
      <c r="EB1011" s="12"/>
      <c r="EC1011" s="12"/>
      <c r="ED1011" s="12"/>
      <c r="EE1011" s="12"/>
      <c r="EF1011" s="12"/>
      <c r="EG1011" s="12"/>
      <c r="EH1011" s="12"/>
      <c r="EI1011" s="12"/>
      <c r="EJ1011" s="12"/>
      <c r="EK1011" s="12"/>
      <c r="EL1011" s="12"/>
      <c r="EM1011" s="12"/>
      <c r="EN1011" s="12"/>
      <c r="EO1011" s="12"/>
      <c r="EP1011" s="12"/>
      <c r="EQ1011" s="12"/>
      <c r="ER1011" s="12"/>
      <c r="ES1011" s="12"/>
      <c r="ET1011" s="12"/>
      <c r="EU1011" s="12"/>
      <c r="EV1011" s="12"/>
      <c r="EW1011" s="12"/>
      <c r="EX1011" s="12"/>
      <c r="EY1011" s="12"/>
      <c r="EZ1011" s="12"/>
      <c r="FA1011" s="12"/>
      <c r="FB1011" s="12"/>
      <c r="FC1011" s="12"/>
      <c r="FD1011" s="12"/>
      <c r="FE1011" s="12"/>
      <c r="FF1011" s="12"/>
      <c r="FG1011" s="12"/>
      <c r="FH1011" s="12"/>
      <c r="FI1011" s="12"/>
      <c r="FJ1011" s="12"/>
      <c r="FK1011" s="12"/>
      <c r="FL1011" s="12"/>
      <c r="FM1011" s="12"/>
      <c r="FN1011" s="12"/>
      <c r="FO1011" s="12"/>
      <c r="FP1011" s="12"/>
      <c r="FQ1011" s="12"/>
      <c r="FR1011" s="12"/>
    </row>
    <row r="1012" spans="19:174" x14ac:dyDescent="0.3">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c r="BR1012" s="12"/>
      <c r="BS1012" s="12"/>
      <c r="BT1012" s="12"/>
      <c r="BU1012" s="12"/>
      <c r="BV1012" s="12"/>
      <c r="BW1012" s="12"/>
      <c r="BX1012" s="12"/>
      <c r="BY1012" s="12"/>
      <c r="BZ1012" s="12"/>
      <c r="CA1012" s="12"/>
      <c r="CB1012" s="12"/>
      <c r="CC1012" s="12"/>
      <c r="CD1012" s="12"/>
      <c r="CE1012" s="12"/>
      <c r="CF1012" s="12"/>
      <c r="CG1012" s="12"/>
      <c r="CH1012" s="12"/>
      <c r="CI1012" s="12"/>
      <c r="CJ1012" s="12"/>
      <c r="CK1012" s="12"/>
      <c r="CL1012" s="12"/>
      <c r="CM1012" s="12"/>
      <c r="CN1012" s="12"/>
      <c r="CO1012" s="12"/>
      <c r="CP1012" s="12"/>
      <c r="CQ1012" s="12"/>
      <c r="CR1012" s="12"/>
      <c r="CS1012" s="12"/>
      <c r="CT1012" s="12"/>
      <c r="CU1012" s="12"/>
      <c r="CV1012" s="12"/>
      <c r="CW1012" s="12"/>
      <c r="CX1012" s="12"/>
      <c r="CY1012" s="12"/>
      <c r="CZ1012" s="12"/>
      <c r="DA1012" s="12"/>
      <c r="DB1012" s="12"/>
      <c r="DC1012" s="12"/>
      <c r="DD1012" s="12"/>
      <c r="DE1012" s="12"/>
      <c r="DF1012" s="12"/>
      <c r="DG1012" s="12"/>
      <c r="DH1012" s="12"/>
      <c r="DI1012" s="12"/>
      <c r="DJ1012" s="12"/>
      <c r="DK1012" s="12"/>
      <c r="DL1012" s="12"/>
      <c r="DM1012" s="12"/>
      <c r="DN1012" s="12"/>
      <c r="DO1012" s="12"/>
      <c r="DP1012" s="12"/>
      <c r="DQ1012" s="12"/>
      <c r="DR1012" s="12"/>
      <c r="DS1012" s="12"/>
      <c r="DT1012" s="12"/>
      <c r="DU1012" s="12"/>
      <c r="DV1012" s="12"/>
      <c r="DW1012" s="12"/>
      <c r="DX1012" s="12"/>
      <c r="DY1012" s="12"/>
      <c r="DZ1012" s="12"/>
      <c r="EA1012" s="12"/>
      <c r="EB1012" s="12"/>
      <c r="EC1012" s="12"/>
      <c r="ED1012" s="12"/>
      <c r="EE1012" s="12"/>
      <c r="EF1012" s="12"/>
      <c r="EG1012" s="12"/>
      <c r="EH1012" s="12"/>
      <c r="EI1012" s="12"/>
      <c r="EJ1012" s="12"/>
      <c r="EK1012" s="12"/>
      <c r="EL1012" s="12"/>
      <c r="EM1012" s="12"/>
      <c r="EN1012" s="12"/>
      <c r="EO1012" s="12"/>
      <c r="EP1012" s="12"/>
      <c r="EQ1012" s="12"/>
      <c r="ER1012" s="12"/>
      <c r="ES1012" s="12"/>
      <c r="ET1012" s="12"/>
      <c r="EU1012" s="12"/>
      <c r="EV1012" s="12"/>
      <c r="EW1012" s="12"/>
      <c r="EX1012" s="12"/>
      <c r="EY1012" s="12"/>
      <c r="EZ1012" s="12"/>
      <c r="FA1012" s="12"/>
      <c r="FB1012" s="12"/>
      <c r="FC1012" s="12"/>
      <c r="FD1012" s="12"/>
      <c r="FE1012" s="12"/>
      <c r="FF1012" s="12"/>
      <c r="FG1012" s="12"/>
      <c r="FH1012" s="12"/>
      <c r="FI1012" s="12"/>
      <c r="FJ1012" s="12"/>
      <c r="FK1012" s="12"/>
      <c r="FL1012" s="12"/>
      <c r="FM1012" s="12"/>
      <c r="FN1012" s="12"/>
      <c r="FO1012" s="12"/>
      <c r="FP1012" s="12"/>
      <c r="FQ1012" s="12"/>
      <c r="FR1012" s="12"/>
    </row>
    <row r="1013" spans="19:174" x14ac:dyDescent="0.3">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c r="CE1013" s="12"/>
      <c r="CF1013" s="12"/>
      <c r="CG1013" s="12"/>
      <c r="CH1013" s="12"/>
      <c r="CI1013" s="12"/>
      <c r="CJ1013" s="12"/>
      <c r="CK1013" s="12"/>
      <c r="CL1013" s="12"/>
      <c r="CM1013" s="12"/>
      <c r="CN1013" s="12"/>
      <c r="CO1013" s="12"/>
      <c r="CP1013" s="12"/>
      <c r="CQ1013" s="12"/>
      <c r="CR1013" s="12"/>
      <c r="CS1013" s="12"/>
      <c r="CT1013" s="12"/>
      <c r="CU1013" s="12"/>
      <c r="CV1013" s="12"/>
      <c r="CW1013" s="12"/>
      <c r="CX1013" s="12"/>
      <c r="CY1013" s="12"/>
      <c r="CZ1013" s="12"/>
      <c r="DA1013" s="12"/>
      <c r="DB1013" s="12"/>
      <c r="DC1013" s="12"/>
      <c r="DD1013" s="12"/>
      <c r="DE1013" s="12"/>
      <c r="DF1013" s="12"/>
      <c r="DG1013" s="12"/>
      <c r="DH1013" s="12"/>
      <c r="DI1013" s="12"/>
      <c r="DJ1013" s="12"/>
      <c r="DK1013" s="12"/>
      <c r="DL1013" s="12"/>
      <c r="DM1013" s="12"/>
      <c r="DN1013" s="12"/>
      <c r="DO1013" s="12"/>
      <c r="DP1013" s="12"/>
      <c r="DQ1013" s="12"/>
      <c r="DR1013" s="12"/>
      <c r="DS1013" s="12"/>
      <c r="DT1013" s="12"/>
      <c r="DU1013" s="12"/>
      <c r="DV1013" s="12"/>
      <c r="DW1013" s="12"/>
      <c r="DX1013" s="12"/>
      <c r="DY1013" s="12"/>
      <c r="DZ1013" s="12"/>
      <c r="EA1013" s="12"/>
      <c r="EB1013" s="12"/>
      <c r="EC1013" s="12"/>
      <c r="ED1013" s="12"/>
      <c r="EE1013" s="12"/>
      <c r="EF1013" s="12"/>
      <c r="EG1013" s="12"/>
      <c r="EH1013" s="12"/>
      <c r="EI1013" s="12"/>
      <c r="EJ1013" s="12"/>
      <c r="EK1013" s="12"/>
      <c r="EL1013" s="12"/>
      <c r="EM1013" s="12"/>
      <c r="EN1013" s="12"/>
      <c r="EO1013" s="12"/>
      <c r="EP1013" s="12"/>
      <c r="EQ1013" s="12"/>
      <c r="ER1013" s="12"/>
      <c r="ES1013" s="12"/>
      <c r="ET1013" s="12"/>
      <c r="EU1013" s="12"/>
      <c r="EV1013" s="12"/>
      <c r="EW1013" s="12"/>
      <c r="EX1013" s="12"/>
      <c r="EY1013" s="12"/>
      <c r="EZ1013" s="12"/>
      <c r="FA1013" s="12"/>
      <c r="FB1013" s="12"/>
      <c r="FC1013" s="12"/>
      <c r="FD1013" s="12"/>
      <c r="FE1013" s="12"/>
      <c r="FF1013" s="12"/>
      <c r="FG1013" s="12"/>
      <c r="FH1013" s="12"/>
      <c r="FI1013" s="12"/>
      <c r="FJ1013" s="12"/>
      <c r="FK1013" s="12"/>
      <c r="FL1013" s="12"/>
      <c r="FM1013" s="12"/>
      <c r="FN1013" s="12"/>
      <c r="FO1013" s="12"/>
      <c r="FP1013" s="12"/>
      <c r="FQ1013" s="12"/>
      <c r="FR1013" s="12"/>
    </row>
    <row r="1014" spans="19:174" x14ac:dyDescent="0.3">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c r="CE1014" s="12"/>
      <c r="CF1014" s="12"/>
      <c r="CG1014" s="12"/>
      <c r="CH1014" s="12"/>
      <c r="CI1014" s="12"/>
      <c r="CJ1014" s="12"/>
      <c r="CK1014" s="12"/>
      <c r="CL1014" s="12"/>
      <c r="CM1014" s="12"/>
      <c r="CN1014" s="12"/>
      <c r="CO1014" s="12"/>
      <c r="CP1014" s="12"/>
      <c r="CQ1014" s="12"/>
      <c r="CR1014" s="12"/>
      <c r="CS1014" s="12"/>
      <c r="CT1014" s="12"/>
      <c r="CU1014" s="12"/>
      <c r="CV1014" s="12"/>
      <c r="CW1014" s="12"/>
      <c r="CX1014" s="12"/>
      <c r="CY1014" s="12"/>
      <c r="CZ1014" s="12"/>
      <c r="DA1014" s="12"/>
      <c r="DB1014" s="12"/>
      <c r="DC1014" s="12"/>
      <c r="DD1014" s="12"/>
      <c r="DE1014" s="12"/>
      <c r="DF1014" s="12"/>
      <c r="DG1014" s="12"/>
      <c r="DH1014" s="12"/>
      <c r="DI1014" s="12"/>
      <c r="DJ1014" s="12"/>
      <c r="DK1014" s="12"/>
      <c r="DL1014" s="12"/>
      <c r="DM1014" s="12"/>
      <c r="DN1014" s="12"/>
      <c r="DO1014" s="12"/>
      <c r="DP1014" s="12"/>
      <c r="DQ1014" s="12"/>
      <c r="DR1014" s="12"/>
      <c r="DS1014" s="12"/>
      <c r="DT1014" s="12"/>
      <c r="DU1014" s="12"/>
      <c r="DV1014" s="12"/>
      <c r="DW1014" s="12"/>
      <c r="DX1014" s="12"/>
      <c r="DY1014" s="12"/>
      <c r="DZ1014" s="12"/>
      <c r="EA1014" s="12"/>
      <c r="EB1014" s="12"/>
      <c r="EC1014" s="12"/>
      <c r="ED1014" s="12"/>
      <c r="EE1014" s="12"/>
      <c r="EF1014" s="12"/>
      <c r="EG1014" s="12"/>
      <c r="EH1014" s="12"/>
      <c r="EI1014" s="12"/>
      <c r="EJ1014" s="12"/>
      <c r="EK1014" s="12"/>
      <c r="EL1014" s="12"/>
      <c r="EM1014" s="12"/>
      <c r="EN1014" s="12"/>
      <c r="EO1014" s="12"/>
      <c r="EP1014" s="12"/>
      <c r="EQ1014" s="12"/>
      <c r="ER1014" s="12"/>
      <c r="ES1014" s="12"/>
      <c r="ET1014" s="12"/>
      <c r="EU1014" s="12"/>
      <c r="EV1014" s="12"/>
      <c r="EW1014" s="12"/>
      <c r="EX1014" s="12"/>
      <c r="EY1014" s="12"/>
      <c r="EZ1014" s="12"/>
      <c r="FA1014" s="12"/>
      <c r="FB1014" s="12"/>
      <c r="FC1014" s="12"/>
      <c r="FD1014" s="12"/>
      <c r="FE1014" s="12"/>
      <c r="FF1014" s="12"/>
      <c r="FG1014" s="12"/>
      <c r="FH1014" s="12"/>
      <c r="FI1014" s="12"/>
      <c r="FJ1014" s="12"/>
      <c r="FK1014" s="12"/>
      <c r="FL1014" s="12"/>
      <c r="FM1014" s="12"/>
      <c r="FN1014" s="12"/>
      <c r="FO1014" s="12"/>
      <c r="FP1014" s="12"/>
      <c r="FQ1014" s="12"/>
      <c r="FR1014" s="12"/>
    </row>
    <row r="1015" spans="19:174" x14ac:dyDescent="0.3">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c r="BC1015" s="12"/>
      <c r="BD1015" s="12"/>
      <c r="BE1015" s="12"/>
      <c r="BF1015" s="12"/>
      <c r="BG1015" s="12"/>
      <c r="BH1015" s="12"/>
      <c r="BI1015" s="12"/>
      <c r="BJ1015" s="12"/>
      <c r="BK1015" s="12"/>
      <c r="BL1015" s="12"/>
      <c r="BM1015" s="12"/>
      <c r="BN1015" s="12"/>
      <c r="BO1015" s="12"/>
      <c r="BP1015" s="12"/>
      <c r="BQ1015" s="12"/>
      <c r="BR1015" s="12"/>
      <c r="BS1015" s="12"/>
      <c r="BT1015" s="12"/>
      <c r="BU1015" s="12"/>
      <c r="BV1015" s="12"/>
      <c r="BW1015" s="12"/>
      <c r="BX1015" s="12"/>
      <c r="BY1015" s="12"/>
      <c r="BZ1015" s="12"/>
      <c r="CA1015" s="12"/>
      <c r="CB1015" s="12"/>
      <c r="CC1015" s="12"/>
      <c r="CD1015" s="12"/>
      <c r="CE1015" s="12"/>
      <c r="CF1015" s="12"/>
      <c r="CG1015" s="12"/>
      <c r="CH1015" s="12"/>
      <c r="CI1015" s="12"/>
      <c r="CJ1015" s="12"/>
      <c r="CK1015" s="12"/>
      <c r="CL1015" s="12"/>
      <c r="CM1015" s="12"/>
      <c r="CN1015" s="12"/>
      <c r="CO1015" s="12"/>
      <c r="CP1015" s="12"/>
      <c r="CQ1015" s="12"/>
      <c r="CR1015" s="12"/>
      <c r="CS1015" s="12"/>
      <c r="CT1015" s="12"/>
      <c r="CU1015" s="12"/>
      <c r="CV1015" s="12"/>
      <c r="CW1015" s="12"/>
      <c r="CX1015" s="12"/>
      <c r="CY1015" s="12"/>
      <c r="CZ1015" s="12"/>
      <c r="DA1015" s="12"/>
      <c r="DB1015" s="12"/>
      <c r="DC1015" s="12"/>
      <c r="DD1015" s="12"/>
      <c r="DE1015" s="12"/>
      <c r="DF1015" s="12"/>
      <c r="DG1015" s="12"/>
      <c r="DH1015" s="12"/>
      <c r="DI1015" s="12"/>
      <c r="DJ1015" s="12"/>
      <c r="DK1015" s="12"/>
      <c r="DL1015" s="12"/>
      <c r="DM1015" s="12"/>
      <c r="DN1015" s="12"/>
      <c r="DO1015" s="12"/>
      <c r="DP1015" s="12"/>
      <c r="DQ1015" s="12"/>
      <c r="DR1015" s="12"/>
      <c r="DS1015" s="12"/>
      <c r="DT1015" s="12"/>
      <c r="DU1015" s="12"/>
      <c r="DV1015" s="12"/>
      <c r="DW1015" s="12"/>
      <c r="DX1015" s="12"/>
      <c r="DY1015" s="12"/>
      <c r="DZ1015" s="12"/>
      <c r="EA1015" s="12"/>
      <c r="EB1015" s="12"/>
      <c r="EC1015" s="12"/>
      <c r="ED1015" s="12"/>
      <c r="EE1015" s="12"/>
      <c r="EF1015" s="12"/>
      <c r="EG1015" s="12"/>
      <c r="EH1015" s="12"/>
      <c r="EI1015" s="12"/>
      <c r="EJ1015" s="12"/>
      <c r="EK1015" s="12"/>
      <c r="EL1015" s="12"/>
      <c r="EM1015" s="12"/>
      <c r="EN1015" s="12"/>
      <c r="EO1015" s="12"/>
      <c r="EP1015" s="12"/>
      <c r="EQ1015" s="12"/>
      <c r="ER1015" s="12"/>
      <c r="ES1015" s="12"/>
      <c r="ET1015" s="12"/>
      <c r="EU1015" s="12"/>
      <c r="EV1015" s="12"/>
      <c r="EW1015" s="12"/>
      <c r="EX1015" s="12"/>
      <c r="EY1015" s="12"/>
      <c r="EZ1015" s="12"/>
      <c r="FA1015" s="12"/>
      <c r="FB1015" s="12"/>
      <c r="FC1015" s="12"/>
      <c r="FD1015" s="12"/>
      <c r="FE1015" s="12"/>
      <c r="FF1015" s="12"/>
      <c r="FG1015" s="12"/>
      <c r="FH1015" s="12"/>
      <c r="FI1015" s="12"/>
      <c r="FJ1015" s="12"/>
      <c r="FK1015" s="12"/>
      <c r="FL1015" s="12"/>
      <c r="FM1015" s="12"/>
      <c r="FN1015" s="12"/>
      <c r="FO1015" s="12"/>
      <c r="FP1015" s="12"/>
      <c r="FQ1015" s="12"/>
      <c r="FR1015" s="12"/>
    </row>
    <row r="1016" spans="19:174" x14ac:dyDescent="0.3">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c r="BC1016" s="12"/>
      <c r="BD1016" s="12"/>
      <c r="BE1016" s="12"/>
      <c r="BF1016" s="12"/>
      <c r="BG1016" s="12"/>
      <c r="BH1016" s="12"/>
      <c r="BI1016" s="12"/>
      <c r="BJ1016" s="12"/>
      <c r="BK1016" s="12"/>
      <c r="BL1016" s="12"/>
      <c r="BM1016" s="12"/>
      <c r="BN1016" s="12"/>
      <c r="BO1016" s="12"/>
      <c r="BP1016" s="12"/>
      <c r="BQ1016" s="12"/>
      <c r="BR1016" s="12"/>
      <c r="BS1016" s="12"/>
      <c r="BT1016" s="12"/>
      <c r="BU1016" s="12"/>
      <c r="BV1016" s="12"/>
      <c r="BW1016" s="12"/>
      <c r="BX1016" s="12"/>
      <c r="BY1016" s="12"/>
      <c r="BZ1016" s="12"/>
      <c r="CA1016" s="12"/>
      <c r="CB1016" s="12"/>
      <c r="CC1016" s="12"/>
      <c r="CD1016" s="12"/>
      <c r="CE1016" s="12"/>
      <c r="CF1016" s="12"/>
      <c r="CG1016" s="12"/>
      <c r="CH1016" s="12"/>
      <c r="CI1016" s="12"/>
      <c r="CJ1016" s="12"/>
      <c r="CK1016" s="12"/>
      <c r="CL1016" s="12"/>
      <c r="CM1016" s="12"/>
      <c r="CN1016" s="12"/>
      <c r="CO1016" s="12"/>
      <c r="CP1016" s="12"/>
      <c r="CQ1016" s="12"/>
      <c r="CR1016" s="12"/>
      <c r="CS1016" s="12"/>
      <c r="CT1016" s="12"/>
      <c r="CU1016" s="12"/>
      <c r="CV1016" s="12"/>
      <c r="CW1016" s="12"/>
      <c r="CX1016" s="12"/>
      <c r="CY1016" s="12"/>
      <c r="CZ1016" s="12"/>
      <c r="DA1016" s="12"/>
      <c r="DB1016" s="12"/>
      <c r="DC1016" s="12"/>
      <c r="DD1016" s="12"/>
      <c r="DE1016" s="12"/>
      <c r="DF1016" s="12"/>
      <c r="DG1016" s="12"/>
      <c r="DH1016" s="12"/>
      <c r="DI1016" s="12"/>
      <c r="DJ1016" s="12"/>
      <c r="DK1016" s="12"/>
      <c r="DL1016" s="12"/>
      <c r="DM1016" s="12"/>
      <c r="DN1016" s="12"/>
      <c r="DO1016" s="12"/>
      <c r="DP1016" s="12"/>
      <c r="DQ1016" s="12"/>
      <c r="DR1016" s="12"/>
      <c r="DS1016" s="12"/>
      <c r="DT1016" s="12"/>
      <c r="DU1016" s="12"/>
      <c r="DV1016" s="12"/>
      <c r="DW1016" s="12"/>
      <c r="DX1016" s="12"/>
      <c r="DY1016" s="12"/>
      <c r="DZ1016" s="12"/>
      <c r="EA1016" s="12"/>
      <c r="EB1016" s="12"/>
      <c r="EC1016" s="12"/>
      <c r="ED1016" s="12"/>
      <c r="EE1016" s="12"/>
      <c r="EF1016" s="12"/>
      <c r="EG1016" s="12"/>
      <c r="EH1016" s="12"/>
      <c r="EI1016" s="12"/>
      <c r="EJ1016" s="12"/>
      <c r="EK1016" s="12"/>
      <c r="EL1016" s="12"/>
      <c r="EM1016" s="12"/>
      <c r="EN1016" s="12"/>
      <c r="EO1016" s="12"/>
      <c r="EP1016" s="12"/>
      <c r="EQ1016" s="12"/>
      <c r="ER1016" s="12"/>
      <c r="ES1016" s="12"/>
      <c r="ET1016" s="12"/>
      <c r="EU1016" s="12"/>
      <c r="EV1016" s="12"/>
      <c r="EW1016" s="12"/>
      <c r="EX1016" s="12"/>
      <c r="EY1016" s="12"/>
      <c r="EZ1016" s="12"/>
      <c r="FA1016" s="12"/>
      <c r="FB1016" s="12"/>
      <c r="FC1016" s="12"/>
      <c r="FD1016" s="12"/>
      <c r="FE1016" s="12"/>
      <c r="FF1016" s="12"/>
      <c r="FG1016" s="12"/>
      <c r="FH1016" s="12"/>
      <c r="FI1016" s="12"/>
      <c r="FJ1016" s="12"/>
      <c r="FK1016" s="12"/>
      <c r="FL1016" s="12"/>
      <c r="FM1016" s="12"/>
      <c r="FN1016" s="12"/>
      <c r="FO1016" s="12"/>
      <c r="FP1016" s="12"/>
      <c r="FQ1016" s="12"/>
      <c r="FR1016" s="12"/>
    </row>
    <row r="1017" spans="19:174" x14ac:dyDescent="0.3">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c r="BC1017" s="12"/>
      <c r="BD1017" s="12"/>
      <c r="BE1017" s="12"/>
      <c r="BF1017" s="12"/>
      <c r="BG1017" s="12"/>
      <c r="BH1017" s="12"/>
      <c r="BI1017" s="12"/>
      <c r="BJ1017" s="12"/>
      <c r="BK1017" s="12"/>
      <c r="BL1017" s="12"/>
      <c r="BM1017" s="12"/>
      <c r="BN1017" s="12"/>
      <c r="BO1017" s="12"/>
      <c r="BP1017" s="12"/>
      <c r="BQ1017" s="12"/>
      <c r="BR1017" s="12"/>
      <c r="BS1017" s="12"/>
      <c r="BT1017" s="12"/>
      <c r="BU1017" s="12"/>
      <c r="BV1017" s="12"/>
      <c r="BW1017" s="12"/>
      <c r="BX1017" s="12"/>
      <c r="BY1017" s="12"/>
      <c r="BZ1017" s="12"/>
      <c r="CA1017" s="12"/>
      <c r="CB1017" s="12"/>
      <c r="CC1017" s="12"/>
      <c r="CD1017" s="12"/>
      <c r="CE1017" s="12"/>
      <c r="CF1017" s="12"/>
      <c r="CG1017" s="12"/>
      <c r="CH1017" s="12"/>
      <c r="CI1017" s="12"/>
      <c r="CJ1017" s="12"/>
      <c r="CK1017" s="12"/>
      <c r="CL1017" s="12"/>
      <c r="CM1017" s="12"/>
      <c r="CN1017" s="12"/>
      <c r="CO1017" s="12"/>
      <c r="CP1017" s="12"/>
      <c r="CQ1017" s="12"/>
      <c r="CR1017" s="12"/>
      <c r="CS1017" s="12"/>
      <c r="CT1017" s="12"/>
      <c r="CU1017" s="12"/>
      <c r="CV1017" s="12"/>
      <c r="CW1017" s="12"/>
      <c r="CX1017" s="12"/>
      <c r="CY1017" s="12"/>
      <c r="CZ1017" s="12"/>
      <c r="DA1017" s="12"/>
      <c r="DB1017" s="12"/>
      <c r="DC1017" s="12"/>
      <c r="DD1017" s="12"/>
      <c r="DE1017" s="12"/>
      <c r="DF1017" s="12"/>
      <c r="DG1017" s="12"/>
      <c r="DH1017" s="12"/>
      <c r="DI1017" s="12"/>
      <c r="DJ1017" s="12"/>
      <c r="DK1017" s="12"/>
      <c r="DL1017" s="12"/>
      <c r="DM1017" s="12"/>
      <c r="DN1017" s="12"/>
      <c r="DO1017" s="12"/>
      <c r="DP1017" s="12"/>
      <c r="DQ1017" s="12"/>
      <c r="DR1017" s="12"/>
      <c r="DS1017" s="12"/>
      <c r="DT1017" s="12"/>
      <c r="DU1017" s="12"/>
      <c r="DV1017" s="12"/>
      <c r="DW1017" s="12"/>
      <c r="DX1017" s="12"/>
      <c r="DY1017" s="12"/>
      <c r="DZ1017" s="12"/>
      <c r="EA1017" s="12"/>
      <c r="EB1017" s="12"/>
      <c r="EC1017" s="12"/>
      <c r="ED1017" s="12"/>
      <c r="EE1017" s="12"/>
      <c r="EF1017" s="12"/>
      <c r="EG1017" s="12"/>
      <c r="EH1017" s="12"/>
      <c r="EI1017" s="12"/>
      <c r="EJ1017" s="12"/>
      <c r="EK1017" s="12"/>
      <c r="EL1017" s="12"/>
      <c r="EM1017" s="12"/>
      <c r="EN1017" s="12"/>
      <c r="EO1017" s="12"/>
      <c r="EP1017" s="12"/>
      <c r="EQ1017" s="12"/>
      <c r="ER1017" s="12"/>
      <c r="ES1017" s="12"/>
      <c r="ET1017" s="12"/>
      <c r="EU1017" s="12"/>
      <c r="EV1017" s="12"/>
      <c r="EW1017" s="12"/>
      <c r="EX1017" s="12"/>
      <c r="EY1017" s="12"/>
      <c r="EZ1017" s="12"/>
      <c r="FA1017" s="12"/>
      <c r="FB1017" s="12"/>
      <c r="FC1017" s="12"/>
      <c r="FD1017" s="12"/>
      <c r="FE1017" s="12"/>
      <c r="FF1017" s="12"/>
      <c r="FG1017" s="12"/>
      <c r="FH1017" s="12"/>
      <c r="FI1017" s="12"/>
      <c r="FJ1017" s="12"/>
      <c r="FK1017" s="12"/>
      <c r="FL1017" s="12"/>
      <c r="FM1017" s="12"/>
      <c r="FN1017" s="12"/>
      <c r="FO1017" s="12"/>
      <c r="FP1017" s="12"/>
      <c r="FQ1017" s="12"/>
      <c r="FR1017" s="12"/>
    </row>
    <row r="1018" spans="19:174" x14ac:dyDescent="0.3">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c r="BR1018" s="12"/>
      <c r="BS1018" s="12"/>
      <c r="BT1018" s="12"/>
      <c r="BU1018" s="12"/>
      <c r="BV1018" s="12"/>
      <c r="BW1018" s="12"/>
      <c r="BX1018" s="12"/>
      <c r="BY1018" s="12"/>
      <c r="BZ1018" s="12"/>
      <c r="CA1018" s="12"/>
      <c r="CB1018" s="12"/>
      <c r="CC1018" s="12"/>
      <c r="CD1018" s="12"/>
      <c r="CE1018" s="12"/>
      <c r="CF1018" s="12"/>
      <c r="CG1018" s="12"/>
      <c r="CH1018" s="12"/>
      <c r="CI1018" s="12"/>
      <c r="CJ1018" s="12"/>
      <c r="CK1018" s="12"/>
      <c r="CL1018" s="12"/>
      <c r="CM1018" s="12"/>
      <c r="CN1018" s="12"/>
      <c r="CO1018" s="12"/>
      <c r="CP1018" s="12"/>
      <c r="CQ1018" s="12"/>
      <c r="CR1018" s="12"/>
      <c r="CS1018" s="12"/>
      <c r="CT1018" s="12"/>
      <c r="CU1018" s="12"/>
      <c r="CV1018" s="12"/>
      <c r="CW1018" s="12"/>
      <c r="CX1018" s="12"/>
      <c r="CY1018" s="12"/>
      <c r="CZ1018" s="12"/>
      <c r="DA1018" s="12"/>
      <c r="DB1018" s="12"/>
      <c r="DC1018" s="12"/>
      <c r="DD1018" s="12"/>
      <c r="DE1018" s="12"/>
      <c r="DF1018" s="12"/>
      <c r="DG1018" s="12"/>
      <c r="DH1018" s="12"/>
      <c r="DI1018" s="12"/>
      <c r="DJ1018" s="12"/>
      <c r="DK1018" s="12"/>
      <c r="DL1018" s="12"/>
      <c r="DM1018" s="12"/>
      <c r="DN1018" s="12"/>
      <c r="DO1018" s="12"/>
      <c r="DP1018" s="12"/>
      <c r="DQ1018" s="12"/>
      <c r="DR1018" s="12"/>
      <c r="DS1018" s="12"/>
      <c r="DT1018" s="12"/>
      <c r="DU1018" s="12"/>
      <c r="DV1018" s="12"/>
      <c r="DW1018" s="12"/>
      <c r="DX1018" s="12"/>
      <c r="DY1018" s="12"/>
      <c r="DZ1018" s="12"/>
      <c r="EA1018" s="12"/>
      <c r="EB1018" s="12"/>
      <c r="EC1018" s="12"/>
      <c r="ED1018" s="12"/>
      <c r="EE1018" s="12"/>
      <c r="EF1018" s="12"/>
      <c r="EG1018" s="12"/>
      <c r="EH1018" s="12"/>
      <c r="EI1018" s="12"/>
      <c r="EJ1018" s="12"/>
      <c r="EK1018" s="12"/>
      <c r="EL1018" s="12"/>
      <c r="EM1018" s="12"/>
      <c r="EN1018" s="12"/>
      <c r="EO1018" s="12"/>
      <c r="EP1018" s="12"/>
      <c r="EQ1018" s="12"/>
      <c r="ER1018" s="12"/>
      <c r="ES1018" s="12"/>
      <c r="ET1018" s="12"/>
      <c r="EU1018" s="12"/>
      <c r="EV1018" s="12"/>
      <c r="EW1018" s="12"/>
      <c r="EX1018" s="12"/>
      <c r="EY1018" s="12"/>
      <c r="EZ1018" s="12"/>
      <c r="FA1018" s="12"/>
      <c r="FB1018" s="12"/>
      <c r="FC1018" s="12"/>
      <c r="FD1018" s="12"/>
      <c r="FE1018" s="12"/>
      <c r="FF1018" s="12"/>
      <c r="FG1018" s="12"/>
      <c r="FH1018" s="12"/>
      <c r="FI1018" s="12"/>
      <c r="FJ1018" s="12"/>
      <c r="FK1018" s="12"/>
      <c r="FL1018" s="12"/>
      <c r="FM1018" s="12"/>
      <c r="FN1018" s="12"/>
      <c r="FO1018" s="12"/>
      <c r="FP1018" s="12"/>
      <c r="FQ1018" s="12"/>
      <c r="FR1018" s="12"/>
    </row>
    <row r="1019" spans="19:174" x14ac:dyDescent="0.3">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c r="BR1019" s="12"/>
      <c r="BS1019" s="12"/>
      <c r="BT1019" s="12"/>
      <c r="BU1019" s="12"/>
      <c r="BV1019" s="12"/>
      <c r="BW1019" s="12"/>
      <c r="BX1019" s="12"/>
      <c r="BY1019" s="12"/>
      <c r="BZ1019" s="12"/>
      <c r="CA1019" s="12"/>
      <c r="CB1019" s="12"/>
      <c r="CC1019" s="12"/>
      <c r="CD1019" s="12"/>
      <c r="CE1019" s="12"/>
      <c r="CF1019" s="12"/>
      <c r="CG1019" s="12"/>
      <c r="CH1019" s="12"/>
      <c r="CI1019" s="12"/>
      <c r="CJ1019" s="12"/>
      <c r="CK1019" s="12"/>
      <c r="CL1019" s="12"/>
      <c r="CM1019" s="12"/>
      <c r="CN1019" s="12"/>
      <c r="CO1019" s="12"/>
      <c r="CP1019" s="12"/>
      <c r="CQ1019" s="12"/>
      <c r="CR1019" s="12"/>
      <c r="CS1019" s="12"/>
      <c r="CT1019" s="12"/>
      <c r="CU1019" s="12"/>
      <c r="CV1019" s="12"/>
      <c r="CW1019" s="12"/>
      <c r="CX1019" s="12"/>
      <c r="CY1019" s="12"/>
      <c r="CZ1019" s="12"/>
      <c r="DA1019" s="12"/>
      <c r="DB1019" s="12"/>
      <c r="DC1019" s="12"/>
      <c r="DD1019" s="12"/>
      <c r="DE1019" s="12"/>
      <c r="DF1019" s="12"/>
      <c r="DG1019" s="12"/>
      <c r="DH1019" s="12"/>
      <c r="DI1019" s="12"/>
      <c r="DJ1019" s="12"/>
      <c r="DK1019" s="12"/>
      <c r="DL1019" s="12"/>
      <c r="DM1019" s="12"/>
      <c r="DN1019" s="12"/>
      <c r="DO1019" s="12"/>
      <c r="DP1019" s="12"/>
      <c r="DQ1019" s="12"/>
      <c r="DR1019" s="12"/>
      <c r="DS1019" s="12"/>
      <c r="DT1019" s="12"/>
      <c r="DU1019" s="12"/>
      <c r="DV1019" s="12"/>
      <c r="DW1019" s="12"/>
      <c r="DX1019" s="12"/>
      <c r="DY1019" s="12"/>
      <c r="DZ1019" s="12"/>
      <c r="EA1019" s="12"/>
      <c r="EB1019" s="12"/>
      <c r="EC1019" s="12"/>
      <c r="ED1019" s="12"/>
      <c r="EE1019" s="12"/>
      <c r="EF1019" s="12"/>
      <c r="EG1019" s="12"/>
      <c r="EH1019" s="12"/>
      <c r="EI1019" s="12"/>
      <c r="EJ1019" s="12"/>
      <c r="EK1019" s="12"/>
      <c r="EL1019" s="12"/>
      <c r="EM1019" s="12"/>
      <c r="EN1019" s="12"/>
      <c r="EO1019" s="12"/>
      <c r="EP1019" s="12"/>
      <c r="EQ1019" s="12"/>
      <c r="ER1019" s="12"/>
      <c r="ES1019" s="12"/>
      <c r="ET1019" s="12"/>
      <c r="EU1019" s="12"/>
      <c r="EV1019" s="12"/>
      <c r="EW1019" s="12"/>
      <c r="EX1019" s="12"/>
      <c r="EY1019" s="12"/>
      <c r="EZ1019" s="12"/>
      <c r="FA1019" s="12"/>
      <c r="FB1019" s="12"/>
      <c r="FC1019" s="12"/>
      <c r="FD1019" s="12"/>
      <c r="FE1019" s="12"/>
      <c r="FF1019" s="12"/>
      <c r="FG1019" s="12"/>
      <c r="FH1019" s="12"/>
      <c r="FI1019" s="12"/>
      <c r="FJ1019" s="12"/>
      <c r="FK1019" s="12"/>
      <c r="FL1019" s="12"/>
      <c r="FM1019" s="12"/>
      <c r="FN1019" s="12"/>
      <c r="FO1019" s="12"/>
      <c r="FP1019" s="12"/>
      <c r="FQ1019" s="12"/>
      <c r="FR1019" s="12"/>
    </row>
    <row r="1020" spans="19:174" x14ac:dyDescent="0.3">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c r="BC1020" s="12"/>
      <c r="BD1020" s="12"/>
      <c r="BE1020" s="12"/>
      <c r="BF1020" s="12"/>
      <c r="BG1020" s="12"/>
      <c r="BH1020" s="12"/>
      <c r="BI1020" s="12"/>
      <c r="BJ1020" s="12"/>
      <c r="BK1020" s="12"/>
      <c r="BL1020" s="12"/>
      <c r="BM1020" s="12"/>
      <c r="BN1020" s="12"/>
      <c r="BO1020" s="12"/>
      <c r="BP1020" s="12"/>
      <c r="BQ1020" s="12"/>
      <c r="BR1020" s="12"/>
      <c r="BS1020" s="12"/>
      <c r="BT1020" s="12"/>
      <c r="BU1020" s="12"/>
      <c r="BV1020" s="12"/>
      <c r="BW1020" s="12"/>
      <c r="BX1020" s="12"/>
      <c r="BY1020" s="12"/>
      <c r="BZ1020" s="12"/>
      <c r="CA1020" s="12"/>
      <c r="CB1020" s="12"/>
      <c r="CC1020" s="12"/>
      <c r="CD1020" s="12"/>
      <c r="CE1020" s="12"/>
      <c r="CF1020" s="12"/>
      <c r="CG1020" s="12"/>
      <c r="CH1020" s="12"/>
      <c r="CI1020" s="12"/>
      <c r="CJ1020" s="12"/>
      <c r="CK1020" s="12"/>
      <c r="CL1020" s="12"/>
      <c r="CM1020" s="12"/>
      <c r="CN1020" s="12"/>
      <c r="CO1020" s="12"/>
      <c r="CP1020" s="12"/>
      <c r="CQ1020" s="12"/>
      <c r="CR1020" s="12"/>
      <c r="CS1020" s="12"/>
      <c r="CT1020" s="12"/>
      <c r="CU1020" s="12"/>
      <c r="CV1020" s="12"/>
      <c r="CW1020" s="12"/>
      <c r="CX1020" s="12"/>
      <c r="CY1020" s="12"/>
      <c r="CZ1020" s="12"/>
      <c r="DA1020" s="12"/>
      <c r="DB1020" s="12"/>
      <c r="DC1020" s="12"/>
      <c r="DD1020" s="12"/>
      <c r="DE1020" s="12"/>
      <c r="DF1020" s="12"/>
      <c r="DG1020" s="12"/>
      <c r="DH1020" s="12"/>
      <c r="DI1020" s="12"/>
      <c r="DJ1020" s="12"/>
      <c r="DK1020" s="12"/>
      <c r="DL1020" s="12"/>
      <c r="DM1020" s="12"/>
      <c r="DN1020" s="12"/>
      <c r="DO1020" s="12"/>
      <c r="DP1020" s="12"/>
      <c r="DQ1020" s="12"/>
      <c r="DR1020" s="12"/>
      <c r="DS1020" s="12"/>
      <c r="DT1020" s="12"/>
      <c r="DU1020" s="12"/>
      <c r="DV1020" s="12"/>
      <c r="DW1020" s="12"/>
      <c r="DX1020" s="12"/>
      <c r="DY1020" s="12"/>
      <c r="DZ1020" s="12"/>
      <c r="EA1020" s="12"/>
      <c r="EB1020" s="12"/>
      <c r="EC1020" s="12"/>
      <c r="ED1020" s="12"/>
      <c r="EE1020" s="12"/>
      <c r="EF1020" s="12"/>
      <c r="EG1020" s="12"/>
      <c r="EH1020" s="12"/>
      <c r="EI1020" s="12"/>
      <c r="EJ1020" s="12"/>
      <c r="EK1020" s="12"/>
      <c r="EL1020" s="12"/>
      <c r="EM1020" s="12"/>
      <c r="EN1020" s="12"/>
      <c r="EO1020" s="12"/>
      <c r="EP1020" s="12"/>
      <c r="EQ1020" s="12"/>
      <c r="ER1020" s="12"/>
      <c r="ES1020" s="12"/>
      <c r="ET1020" s="12"/>
      <c r="EU1020" s="12"/>
      <c r="EV1020" s="12"/>
      <c r="EW1020" s="12"/>
      <c r="EX1020" s="12"/>
      <c r="EY1020" s="12"/>
      <c r="EZ1020" s="12"/>
      <c r="FA1020" s="12"/>
      <c r="FB1020" s="12"/>
      <c r="FC1020" s="12"/>
      <c r="FD1020" s="12"/>
      <c r="FE1020" s="12"/>
      <c r="FF1020" s="12"/>
      <c r="FG1020" s="12"/>
      <c r="FH1020" s="12"/>
      <c r="FI1020" s="12"/>
      <c r="FJ1020" s="12"/>
      <c r="FK1020" s="12"/>
      <c r="FL1020" s="12"/>
      <c r="FM1020" s="12"/>
      <c r="FN1020" s="12"/>
      <c r="FO1020" s="12"/>
      <c r="FP1020" s="12"/>
      <c r="FQ1020" s="12"/>
      <c r="FR1020" s="12"/>
    </row>
    <row r="1021" spans="19:174" x14ac:dyDescent="0.3">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c r="BC1021" s="12"/>
      <c r="BD1021" s="12"/>
      <c r="BE1021" s="12"/>
      <c r="BF1021" s="12"/>
      <c r="BG1021" s="12"/>
      <c r="BH1021" s="12"/>
      <c r="BI1021" s="12"/>
      <c r="BJ1021" s="12"/>
      <c r="BK1021" s="12"/>
      <c r="BL1021" s="12"/>
      <c r="BM1021" s="12"/>
      <c r="BN1021" s="12"/>
      <c r="BO1021" s="12"/>
      <c r="BP1021" s="12"/>
      <c r="BQ1021" s="12"/>
      <c r="BR1021" s="12"/>
      <c r="BS1021" s="12"/>
      <c r="BT1021" s="12"/>
      <c r="BU1021" s="12"/>
      <c r="BV1021" s="12"/>
      <c r="BW1021" s="12"/>
      <c r="BX1021" s="12"/>
      <c r="BY1021" s="12"/>
      <c r="BZ1021" s="12"/>
      <c r="CA1021" s="12"/>
      <c r="CB1021" s="12"/>
      <c r="CC1021" s="12"/>
      <c r="CD1021" s="12"/>
      <c r="CE1021" s="12"/>
      <c r="CF1021" s="12"/>
      <c r="CG1021" s="12"/>
      <c r="CH1021" s="12"/>
      <c r="CI1021" s="12"/>
      <c r="CJ1021" s="12"/>
      <c r="CK1021" s="12"/>
      <c r="CL1021" s="12"/>
      <c r="CM1021" s="12"/>
      <c r="CN1021" s="12"/>
      <c r="CO1021" s="12"/>
      <c r="CP1021" s="12"/>
      <c r="CQ1021" s="12"/>
      <c r="CR1021" s="12"/>
      <c r="CS1021" s="12"/>
      <c r="CT1021" s="12"/>
      <c r="CU1021" s="12"/>
      <c r="CV1021" s="12"/>
      <c r="CW1021" s="12"/>
      <c r="CX1021" s="12"/>
      <c r="CY1021" s="12"/>
      <c r="CZ1021" s="12"/>
      <c r="DA1021" s="12"/>
      <c r="DB1021" s="12"/>
      <c r="DC1021" s="12"/>
      <c r="DD1021" s="12"/>
      <c r="DE1021" s="12"/>
      <c r="DF1021" s="12"/>
      <c r="DG1021" s="12"/>
      <c r="DH1021" s="12"/>
      <c r="DI1021" s="12"/>
      <c r="DJ1021" s="12"/>
      <c r="DK1021" s="12"/>
      <c r="DL1021" s="12"/>
      <c r="DM1021" s="12"/>
      <c r="DN1021" s="12"/>
      <c r="DO1021" s="12"/>
      <c r="DP1021" s="12"/>
      <c r="DQ1021" s="12"/>
      <c r="DR1021" s="12"/>
      <c r="DS1021" s="12"/>
      <c r="DT1021" s="12"/>
      <c r="DU1021" s="12"/>
      <c r="DV1021" s="12"/>
      <c r="DW1021" s="12"/>
      <c r="DX1021" s="12"/>
      <c r="DY1021" s="12"/>
      <c r="DZ1021" s="12"/>
      <c r="EA1021" s="12"/>
      <c r="EB1021" s="12"/>
      <c r="EC1021" s="12"/>
      <c r="ED1021" s="12"/>
      <c r="EE1021" s="12"/>
      <c r="EF1021" s="12"/>
      <c r="EG1021" s="12"/>
      <c r="EH1021" s="12"/>
      <c r="EI1021" s="12"/>
      <c r="EJ1021" s="12"/>
      <c r="EK1021" s="12"/>
      <c r="EL1021" s="12"/>
      <c r="EM1021" s="12"/>
      <c r="EN1021" s="12"/>
      <c r="EO1021" s="12"/>
      <c r="EP1021" s="12"/>
      <c r="EQ1021" s="12"/>
      <c r="ER1021" s="12"/>
      <c r="ES1021" s="12"/>
      <c r="ET1021" s="12"/>
      <c r="EU1021" s="12"/>
      <c r="EV1021" s="12"/>
      <c r="EW1021" s="12"/>
      <c r="EX1021" s="12"/>
      <c r="EY1021" s="12"/>
      <c r="EZ1021" s="12"/>
      <c r="FA1021" s="12"/>
      <c r="FB1021" s="12"/>
      <c r="FC1021" s="12"/>
      <c r="FD1021" s="12"/>
      <c r="FE1021" s="12"/>
      <c r="FF1021" s="12"/>
      <c r="FG1021" s="12"/>
      <c r="FH1021" s="12"/>
      <c r="FI1021" s="12"/>
      <c r="FJ1021" s="12"/>
      <c r="FK1021" s="12"/>
      <c r="FL1021" s="12"/>
      <c r="FM1021" s="12"/>
      <c r="FN1021" s="12"/>
      <c r="FO1021" s="12"/>
      <c r="FP1021" s="12"/>
      <c r="FQ1021" s="12"/>
      <c r="FR1021" s="12"/>
    </row>
    <row r="1022" spans="19:174" x14ac:dyDescent="0.3">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2"/>
      <c r="BW1022" s="12"/>
      <c r="BX1022" s="12"/>
      <c r="BY1022" s="12"/>
      <c r="BZ1022" s="12"/>
      <c r="CA1022" s="12"/>
      <c r="CB1022" s="12"/>
      <c r="CC1022" s="12"/>
      <c r="CD1022" s="12"/>
      <c r="CE1022" s="12"/>
      <c r="CF1022" s="12"/>
      <c r="CG1022" s="12"/>
      <c r="CH1022" s="12"/>
      <c r="CI1022" s="12"/>
      <c r="CJ1022" s="12"/>
      <c r="CK1022" s="12"/>
      <c r="CL1022" s="12"/>
      <c r="CM1022" s="12"/>
      <c r="CN1022" s="12"/>
      <c r="CO1022" s="12"/>
      <c r="CP1022" s="12"/>
      <c r="CQ1022" s="12"/>
      <c r="CR1022" s="12"/>
      <c r="CS1022" s="12"/>
      <c r="CT1022" s="12"/>
      <c r="CU1022" s="12"/>
      <c r="CV1022" s="12"/>
      <c r="CW1022" s="12"/>
      <c r="CX1022" s="12"/>
      <c r="CY1022" s="12"/>
      <c r="CZ1022" s="12"/>
      <c r="DA1022" s="12"/>
      <c r="DB1022" s="12"/>
      <c r="DC1022" s="12"/>
      <c r="DD1022" s="12"/>
      <c r="DE1022" s="12"/>
      <c r="DF1022" s="12"/>
      <c r="DG1022" s="12"/>
      <c r="DH1022" s="12"/>
      <c r="DI1022" s="12"/>
      <c r="DJ1022" s="12"/>
      <c r="DK1022" s="12"/>
      <c r="DL1022" s="12"/>
      <c r="DM1022" s="12"/>
      <c r="DN1022" s="12"/>
      <c r="DO1022" s="12"/>
      <c r="DP1022" s="12"/>
      <c r="DQ1022" s="12"/>
      <c r="DR1022" s="12"/>
      <c r="DS1022" s="12"/>
      <c r="DT1022" s="12"/>
      <c r="DU1022" s="12"/>
      <c r="DV1022" s="12"/>
      <c r="DW1022" s="12"/>
      <c r="DX1022" s="12"/>
      <c r="DY1022" s="12"/>
      <c r="DZ1022" s="12"/>
      <c r="EA1022" s="12"/>
      <c r="EB1022" s="12"/>
      <c r="EC1022" s="12"/>
      <c r="ED1022" s="12"/>
      <c r="EE1022" s="12"/>
      <c r="EF1022" s="12"/>
      <c r="EG1022" s="12"/>
      <c r="EH1022" s="12"/>
      <c r="EI1022" s="12"/>
      <c r="EJ1022" s="12"/>
      <c r="EK1022" s="12"/>
      <c r="EL1022" s="12"/>
      <c r="EM1022" s="12"/>
      <c r="EN1022" s="12"/>
      <c r="EO1022" s="12"/>
      <c r="EP1022" s="12"/>
      <c r="EQ1022" s="12"/>
      <c r="ER1022" s="12"/>
      <c r="ES1022" s="12"/>
      <c r="ET1022" s="12"/>
      <c r="EU1022" s="12"/>
      <c r="EV1022" s="12"/>
      <c r="EW1022" s="12"/>
      <c r="EX1022" s="12"/>
      <c r="EY1022" s="12"/>
      <c r="EZ1022" s="12"/>
      <c r="FA1022" s="12"/>
      <c r="FB1022" s="12"/>
      <c r="FC1022" s="12"/>
      <c r="FD1022" s="12"/>
      <c r="FE1022" s="12"/>
      <c r="FF1022" s="12"/>
      <c r="FG1022" s="12"/>
      <c r="FH1022" s="12"/>
      <c r="FI1022" s="12"/>
      <c r="FJ1022" s="12"/>
      <c r="FK1022" s="12"/>
      <c r="FL1022" s="12"/>
      <c r="FM1022" s="12"/>
      <c r="FN1022" s="12"/>
      <c r="FO1022" s="12"/>
      <c r="FP1022" s="12"/>
      <c r="FQ1022" s="12"/>
      <c r="FR1022" s="12"/>
    </row>
    <row r="1023" spans="19:174" x14ac:dyDescent="0.3">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c r="BC1023" s="12"/>
      <c r="BD1023" s="12"/>
      <c r="BE1023" s="12"/>
      <c r="BF1023" s="12"/>
      <c r="BG1023" s="12"/>
      <c r="BH1023" s="12"/>
      <c r="BI1023" s="12"/>
      <c r="BJ1023" s="12"/>
      <c r="BK1023" s="12"/>
      <c r="BL1023" s="12"/>
      <c r="BM1023" s="12"/>
      <c r="BN1023" s="12"/>
      <c r="BO1023" s="12"/>
      <c r="BP1023" s="12"/>
      <c r="BQ1023" s="12"/>
      <c r="BR1023" s="12"/>
      <c r="BS1023" s="12"/>
      <c r="BT1023" s="12"/>
      <c r="BU1023" s="12"/>
      <c r="BV1023" s="12"/>
      <c r="BW1023" s="12"/>
      <c r="BX1023" s="12"/>
      <c r="BY1023" s="12"/>
      <c r="BZ1023" s="12"/>
      <c r="CA1023" s="12"/>
      <c r="CB1023" s="12"/>
      <c r="CC1023" s="12"/>
      <c r="CD1023" s="12"/>
      <c r="CE1023" s="12"/>
      <c r="CF1023" s="12"/>
      <c r="CG1023" s="12"/>
      <c r="CH1023" s="12"/>
      <c r="CI1023" s="12"/>
      <c r="CJ1023" s="12"/>
      <c r="CK1023" s="12"/>
      <c r="CL1023" s="12"/>
      <c r="CM1023" s="12"/>
      <c r="CN1023" s="12"/>
      <c r="CO1023" s="12"/>
      <c r="CP1023" s="12"/>
      <c r="CQ1023" s="12"/>
      <c r="CR1023" s="12"/>
      <c r="CS1023" s="12"/>
      <c r="CT1023" s="12"/>
      <c r="CU1023" s="12"/>
      <c r="CV1023" s="12"/>
      <c r="CW1023" s="12"/>
      <c r="CX1023" s="12"/>
      <c r="CY1023" s="12"/>
      <c r="CZ1023" s="12"/>
      <c r="DA1023" s="12"/>
      <c r="DB1023" s="12"/>
      <c r="DC1023" s="12"/>
      <c r="DD1023" s="12"/>
      <c r="DE1023" s="12"/>
      <c r="DF1023" s="12"/>
      <c r="DG1023" s="12"/>
      <c r="DH1023" s="12"/>
      <c r="DI1023" s="12"/>
      <c r="DJ1023" s="12"/>
      <c r="DK1023" s="12"/>
      <c r="DL1023" s="12"/>
      <c r="DM1023" s="12"/>
      <c r="DN1023" s="12"/>
      <c r="DO1023" s="12"/>
      <c r="DP1023" s="12"/>
      <c r="DQ1023" s="12"/>
      <c r="DR1023" s="12"/>
      <c r="DS1023" s="12"/>
      <c r="DT1023" s="12"/>
      <c r="DU1023" s="12"/>
      <c r="DV1023" s="12"/>
      <c r="DW1023" s="12"/>
      <c r="DX1023" s="12"/>
      <c r="DY1023" s="12"/>
      <c r="DZ1023" s="12"/>
      <c r="EA1023" s="12"/>
      <c r="EB1023" s="12"/>
      <c r="EC1023" s="12"/>
      <c r="ED1023" s="12"/>
      <c r="EE1023" s="12"/>
      <c r="EF1023" s="12"/>
      <c r="EG1023" s="12"/>
      <c r="EH1023" s="12"/>
      <c r="EI1023" s="12"/>
      <c r="EJ1023" s="12"/>
      <c r="EK1023" s="12"/>
      <c r="EL1023" s="12"/>
      <c r="EM1023" s="12"/>
      <c r="EN1023" s="12"/>
      <c r="EO1023" s="12"/>
      <c r="EP1023" s="12"/>
      <c r="EQ1023" s="12"/>
      <c r="ER1023" s="12"/>
      <c r="ES1023" s="12"/>
      <c r="ET1023" s="12"/>
      <c r="EU1023" s="12"/>
      <c r="EV1023" s="12"/>
      <c r="EW1023" s="12"/>
      <c r="EX1023" s="12"/>
      <c r="EY1023" s="12"/>
      <c r="EZ1023" s="12"/>
      <c r="FA1023" s="12"/>
      <c r="FB1023" s="12"/>
      <c r="FC1023" s="12"/>
      <c r="FD1023" s="12"/>
      <c r="FE1023" s="12"/>
      <c r="FF1023" s="12"/>
      <c r="FG1023" s="12"/>
      <c r="FH1023" s="12"/>
      <c r="FI1023" s="12"/>
      <c r="FJ1023" s="12"/>
      <c r="FK1023" s="12"/>
      <c r="FL1023" s="12"/>
      <c r="FM1023" s="12"/>
      <c r="FN1023" s="12"/>
      <c r="FO1023" s="12"/>
      <c r="FP1023" s="12"/>
      <c r="FQ1023" s="12"/>
      <c r="FR1023" s="12"/>
    </row>
    <row r="1024" spans="19:174" x14ac:dyDescent="0.3">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c r="CE1024" s="12"/>
      <c r="CF1024" s="12"/>
      <c r="CG1024" s="12"/>
      <c r="CH1024" s="12"/>
      <c r="CI1024" s="12"/>
      <c r="CJ1024" s="12"/>
      <c r="CK1024" s="12"/>
      <c r="CL1024" s="12"/>
      <c r="CM1024" s="12"/>
      <c r="CN1024" s="12"/>
      <c r="CO1024" s="12"/>
      <c r="CP1024" s="12"/>
      <c r="CQ1024" s="12"/>
      <c r="CR1024" s="12"/>
      <c r="CS1024" s="12"/>
      <c r="CT1024" s="12"/>
      <c r="CU1024" s="12"/>
      <c r="CV1024" s="12"/>
      <c r="CW1024" s="12"/>
      <c r="CX1024" s="12"/>
      <c r="CY1024" s="12"/>
      <c r="CZ1024" s="12"/>
      <c r="DA1024" s="12"/>
      <c r="DB1024" s="12"/>
      <c r="DC1024" s="12"/>
      <c r="DD1024" s="12"/>
      <c r="DE1024" s="12"/>
      <c r="DF1024" s="12"/>
      <c r="DG1024" s="12"/>
      <c r="DH1024" s="12"/>
      <c r="DI1024" s="12"/>
      <c r="DJ1024" s="12"/>
      <c r="DK1024" s="12"/>
      <c r="DL1024" s="12"/>
      <c r="DM1024" s="12"/>
      <c r="DN1024" s="12"/>
      <c r="DO1024" s="12"/>
      <c r="DP1024" s="12"/>
      <c r="DQ1024" s="12"/>
      <c r="DR1024" s="12"/>
      <c r="DS1024" s="12"/>
      <c r="DT1024" s="12"/>
      <c r="DU1024" s="12"/>
      <c r="DV1024" s="12"/>
      <c r="DW1024" s="12"/>
      <c r="DX1024" s="12"/>
      <c r="DY1024" s="12"/>
      <c r="DZ1024" s="12"/>
      <c r="EA1024" s="12"/>
      <c r="EB1024" s="12"/>
      <c r="EC1024" s="12"/>
      <c r="ED1024" s="12"/>
      <c r="EE1024" s="12"/>
      <c r="EF1024" s="12"/>
      <c r="EG1024" s="12"/>
      <c r="EH1024" s="12"/>
      <c r="EI1024" s="12"/>
      <c r="EJ1024" s="12"/>
      <c r="EK1024" s="12"/>
      <c r="EL1024" s="12"/>
      <c r="EM1024" s="12"/>
      <c r="EN1024" s="12"/>
      <c r="EO1024" s="12"/>
      <c r="EP1024" s="12"/>
      <c r="EQ1024" s="12"/>
      <c r="ER1024" s="12"/>
      <c r="ES1024" s="12"/>
      <c r="ET1024" s="12"/>
      <c r="EU1024" s="12"/>
      <c r="EV1024" s="12"/>
      <c r="EW1024" s="12"/>
      <c r="EX1024" s="12"/>
      <c r="EY1024" s="12"/>
      <c r="EZ1024" s="12"/>
      <c r="FA1024" s="12"/>
      <c r="FB1024" s="12"/>
      <c r="FC1024" s="12"/>
      <c r="FD1024" s="12"/>
      <c r="FE1024" s="12"/>
      <c r="FF1024" s="12"/>
      <c r="FG1024" s="12"/>
      <c r="FH1024" s="12"/>
      <c r="FI1024" s="12"/>
      <c r="FJ1024" s="12"/>
      <c r="FK1024" s="12"/>
      <c r="FL1024" s="12"/>
      <c r="FM1024" s="12"/>
      <c r="FN1024" s="12"/>
      <c r="FO1024" s="12"/>
      <c r="FP1024" s="12"/>
      <c r="FQ1024" s="12"/>
      <c r="FR1024" s="12"/>
    </row>
    <row r="1025" spans="19:174" x14ac:dyDescent="0.3">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c r="BR1025" s="12"/>
      <c r="BS1025" s="12"/>
      <c r="BT1025" s="12"/>
      <c r="BU1025" s="12"/>
      <c r="BV1025" s="12"/>
      <c r="BW1025" s="12"/>
      <c r="BX1025" s="12"/>
      <c r="BY1025" s="12"/>
      <c r="BZ1025" s="12"/>
      <c r="CA1025" s="12"/>
      <c r="CB1025" s="12"/>
      <c r="CC1025" s="12"/>
      <c r="CD1025" s="12"/>
      <c r="CE1025" s="12"/>
      <c r="CF1025" s="12"/>
      <c r="CG1025" s="12"/>
      <c r="CH1025" s="12"/>
      <c r="CI1025" s="12"/>
      <c r="CJ1025" s="12"/>
      <c r="CK1025" s="12"/>
      <c r="CL1025" s="12"/>
      <c r="CM1025" s="12"/>
      <c r="CN1025" s="12"/>
      <c r="CO1025" s="12"/>
      <c r="CP1025" s="12"/>
      <c r="CQ1025" s="12"/>
      <c r="CR1025" s="12"/>
      <c r="CS1025" s="12"/>
      <c r="CT1025" s="12"/>
      <c r="CU1025" s="12"/>
      <c r="CV1025" s="12"/>
      <c r="CW1025" s="12"/>
      <c r="CX1025" s="12"/>
      <c r="CY1025" s="12"/>
      <c r="CZ1025" s="12"/>
      <c r="DA1025" s="12"/>
      <c r="DB1025" s="12"/>
      <c r="DC1025" s="12"/>
      <c r="DD1025" s="12"/>
      <c r="DE1025" s="12"/>
      <c r="DF1025" s="12"/>
      <c r="DG1025" s="12"/>
      <c r="DH1025" s="12"/>
      <c r="DI1025" s="12"/>
      <c r="DJ1025" s="12"/>
      <c r="DK1025" s="12"/>
      <c r="DL1025" s="12"/>
      <c r="DM1025" s="12"/>
      <c r="DN1025" s="12"/>
      <c r="DO1025" s="12"/>
      <c r="DP1025" s="12"/>
      <c r="DQ1025" s="12"/>
      <c r="DR1025" s="12"/>
      <c r="DS1025" s="12"/>
      <c r="DT1025" s="12"/>
      <c r="DU1025" s="12"/>
      <c r="DV1025" s="12"/>
      <c r="DW1025" s="12"/>
      <c r="DX1025" s="12"/>
      <c r="DY1025" s="12"/>
      <c r="DZ1025" s="12"/>
      <c r="EA1025" s="12"/>
      <c r="EB1025" s="12"/>
      <c r="EC1025" s="12"/>
      <c r="ED1025" s="12"/>
      <c r="EE1025" s="12"/>
      <c r="EF1025" s="12"/>
      <c r="EG1025" s="12"/>
      <c r="EH1025" s="12"/>
      <c r="EI1025" s="12"/>
      <c r="EJ1025" s="12"/>
      <c r="EK1025" s="12"/>
      <c r="EL1025" s="12"/>
      <c r="EM1025" s="12"/>
      <c r="EN1025" s="12"/>
      <c r="EO1025" s="12"/>
      <c r="EP1025" s="12"/>
      <c r="EQ1025" s="12"/>
      <c r="ER1025" s="12"/>
      <c r="ES1025" s="12"/>
      <c r="ET1025" s="12"/>
      <c r="EU1025" s="12"/>
      <c r="EV1025" s="12"/>
      <c r="EW1025" s="12"/>
      <c r="EX1025" s="12"/>
      <c r="EY1025" s="12"/>
      <c r="EZ1025" s="12"/>
      <c r="FA1025" s="12"/>
      <c r="FB1025" s="12"/>
      <c r="FC1025" s="12"/>
      <c r="FD1025" s="12"/>
      <c r="FE1025" s="12"/>
      <c r="FF1025" s="12"/>
      <c r="FG1025" s="12"/>
      <c r="FH1025" s="12"/>
      <c r="FI1025" s="12"/>
      <c r="FJ1025" s="12"/>
      <c r="FK1025" s="12"/>
      <c r="FL1025" s="12"/>
      <c r="FM1025" s="12"/>
      <c r="FN1025" s="12"/>
      <c r="FO1025" s="12"/>
      <c r="FP1025" s="12"/>
      <c r="FQ1025" s="12"/>
      <c r="FR1025" s="12"/>
    </row>
    <row r="1026" spans="19:174" x14ac:dyDescent="0.3">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c r="BC1026" s="12"/>
      <c r="BD1026" s="12"/>
      <c r="BE1026" s="12"/>
      <c r="BF1026" s="12"/>
      <c r="BG1026" s="12"/>
      <c r="BH1026" s="12"/>
      <c r="BI1026" s="12"/>
      <c r="BJ1026" s="12"/>
      <c r="BK1026" s="12"/>
      <c r="BL1026" s="12"/>
      <c r="BM1026" s="12"/>
      <c r="BN1026" s="12"/>
      <c r="BO1026" s="12"/>
      <c r="BP1026" s="12"/>
      <c r="BQ1026" s="12"/>
      <c r="BR1026" s="12"/>
      <c r="BS1026" s="12"/>
      <c r="BT1026" s="12"/>
      <c r="BU1026" s="12"/>
      <c r="BV1026" s="12"/>
      <c r="BW1026" s="12"/>
      <c r="BX1026" s="12"/>
      <c r="BY1026" s="12"/>
      <c r="BZ1026" s="12"/>
      <c r="CA1026" s="12"/>
      <c r="CB1026" s="12"/>
      <c r="CC1026" s="12"/>
      <c r="CD1026" s="12"/>
      <c r="CE1026" s="12"/>
      <c r="CF1026" s="12"/>
      <c r="CG1026" s="12"/>
      <c r="CH1026" s="12"/>
      <c r="CI1026" s="12"/>
      <c r="CJ1026" s="12"/>
      <c r="CK1026" s="12"/>
      <c r="CL1026" s="12"/>
      <c r="CM1026" s="12"/>
      <c r="CN1026" s="12"/>
      <c r="CO1026" s="12"/>
      <c r="CP1026" s="12"/>
      <c r="CQ1026" s="12"/>
      <c r="CR1026" s="12"/>
      <c r="CS1026" s="12"/>
      <c r="CT1026" s="12"/>
      <c r="CU1026" s="12"/>
      <c r="CV1026" s="12"/>
      <c r="CW1026" s="12"/>
      <c r="CX1026" s="12"/>
      <c r="CY1026" s="12"/>
      <c r="CZ1026" s="12"/>
      <c r="DA1026" s="12"/>
      <c r="DB1026" s="12"/>
      <c r="DC1026" s="12"/>
      <c r="DD1026" s="12"/>
      <c r="DE1026" s="12"/>
      <c r="DF1026" s="12"/>
      <c r="DG1026" s="12"/>
      <c r="DH1026" s="12"/>
      <c r="DI1026" s="12"/>
      <c r="DJ1026" s="12"/>
      <c r="DK1026" s="12"/>
      <c r="DL1026" s="12"/>
      <c r="DM1026" s="12"/>
      <c r="DN1026" s="12"/>
      <c r="DO1026" s="12"/>
      <c r="DP1026" s="12"/>
      <c r="DQ1026" s="12"/>
      <c r="DR1026" s="12"/>
      <c r="DS1026" s="12"/>
      <c r="DT1026" s="12"/>
      <c r="DU1026" s="12"/>
      <c r="DV1026" s="12"/>
      <c r="DW1026" s="12"/>
      <c r="DX1026" s="12"/>
      <c r="DY1026" s="12"/>
      <c r="DZ1026" s="12"/>
      <c r="EA1026" s="12"/>
      <c r="EB1026" s="12"/>
      <c r="EC1026" s="12"/>
      <c r="ED1026" s="12"/>
      <c r="EE1026" s="12"/>
      <c r="EF1026" s="12"/>
      <c r="EG1026" s="12"/>
      <c r="EH1026" s="12"/>
      <c r="EI1026" s="12"/>
      <c r="EJ1026" s="12"/>
      <c r="EK1026" s="12"/>
      <c r="EL1026" s="12"/>
      <c r="EM1026" s="12"/>
      <c r="EN1026" s="12"/>
      <c r="EO1026" s="12"/>
      <c r="EP1026" s="12"/>
      <c r="EQ1026" s="12"/>
      <c r="ER1026" s="12"/>
      <c r="ES1026" s="12"/>
      <c r="ET1026" s="12"/>
      <c r="EU1026" s="12"/>
      <c r="EV1026" s="12"/>
      <c r="EW1026" s="12"/>
      <c r="EX1026" s="12"/>
      <c r="EY1026" s="12"/>
      <c r="EZ1026" s="12"/>
      <c r="FA1026" s="12"/>
      <c r="FB1026" s="12"/>
      <c r="FC1026" s="12"/>
      <c r="FD1026" s="12"/>
      <c r="FE1026" s="12"/>
      <c r="FF1026" s="12"/>
      <c r="FG1026" s="12"/>
      <c r="FH1026" s="12"/>
      <c r="FI1026" s="12"/>
      <c r="FJ1026" s="12"/>
      <c r="FK1026" s="12"/>
      <c r="FL1026" s="12"/>
      <c r="FM1026" s="12"/>
      <c r="FN1026" s="12"/>
      <c r="FO1026" s="12"/>
      <c r="FP1026" s="12"/>
      <c r="FQ1026" s="12"/>
      <c r="FR1026" s="12"/>
    </row>
    <row r="1027" spans="19:174" x14ac:dyDescent="0.3">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c r="BC1027" s="12"/>
      <c r="BD1027" s="12"/>
      <c r="BE1027" s="12"/>
      <c r="BF1027" s="12"/>
      <c r="BG1027" s="12"/>
      <c r="BH1027" s="12"/>
      <c r="BI1027" s="12"/>
      <c r="BJ1027" s="12"/>
      <c r="BK1027" s="12"/>
      <c r="BL1027" s="12"/>
      <c r="BM1027" s="12"/>
      <c r="BN1027" s="12"/>
      <c r="BO1027" s="12"/>
      <c r="BP1027" s="12"/>
      <c r="BQ1027" s="12"/>
      <c r="BR1027" s="12"/>
      <c r="BS1027" s="12"/>
      <c r="BT1027" s="12"/>
      <c r="BU1027" s="12"/>
      <c r="BV1027" s="12"/>
      <c r="BW1027" s="12"/>
      <c r="BX1027" s="12"/>
      <c r="BY1027" s="12"/>
      <c r="BZ1027" s="12"/>
      <c r="CA1027" s="12"/>
      <c r="CB1027" s="12"/>
      <c r="CC1027" s="12"/>
      <c r="CD1027" s="12"/>
      <c r="CE1027" s="12"/>
      <c r="CF1027" s="12"/>
      <c r="CG1027" s="12"/>
      <c r="CH1027" s="12"/>
      <c r="CI1027" s="12"/>
      <c r="CJ1027" s="12"/>
      <c r="CK1027" s="12"/>
      <c r="CL1027" s="12"/>
      <c r="CM1027" s="12"/>
      <c r="CN1027" s="12"/>
      <c r="CO1027" s="12"/>
      <c r="CP1027" s="12"/>
      <c r="CQ1027" s="12"/>
      <c r="CR1027" s="12"/>
      <c r="CS1027" s="12"/>
      <c r="CT1027" s="12"/>
      <c r="CU1027" s="12"/>
      <c r="CV1027" s="12"/>
      <c r="CW1027" s="12"/>
      <c r="CX1027" s="12"/>
      <c r="CY1027" s="12"/>
      <c r="CZ1027" s="12"/>
      <c r="DA1027" s="12"/>
      <c r="DB1027" s="12"/>
      <c r="DC1027" s="12"/>
      <c r="DD1027" s="12"/>
      <c r="DE1027" s="12"/>
      <c r="DF1027" s="12"/>
      <c r="DG1027" s="12"/>
      <c r="DH1027" s="12"/>
      <c r="DI1027" s="12"/>
      <c r="DJ1027" s="12"/>
      <c r="DK1027" s="12"/>
      <c r="DL1027" s="12"/>
      <c r="DM1027" s="12"/>
      <c r="DN1027" s="12"/>
      <c r="DO1027" s="12"/>
      <c r="DP1027" s="12"/>
      <c r="DQ1027" s="12"/>
      <c r="DR1027" s="12"/>
      <c r="DS1027" s="12"/>
      <c r="DT1027" s="12"/>
      <c r="DU1027" s="12"/>
      <c r="DV1027" s="12"/>
      <c r="DW1027" s="12"/>
      <c r="DX1027" s="12"/>
      <c r="DY1027" s="12"/>
      <c r="DZ1027" s="12"/>
      <c r="EA1027" s="12"/>
      <c r="EB1027" s="12"/>
      <c r="EC1027" s="12"/>
      <c r="ED1027" s="12"/>
      <c r="EE1027" s="12"/>
      <c r="EF1027" s="12"/>
      <c r="EG1027" s="12"/>
      <c r="EH1027" s="12"/>
      <c r="EI1027" s="12"/>
      <c r="EJ1027" s="12"/>
      <c r="EK1027" s="12"/>
      <c r="EL1027" s="12"/>
      <c r="EM1027" s="12"/>
      <c r="EN1027" s="12"/>
      <c r="EO1027" s="12"/>
      <c r="EP1027" s="12"/>
      <c r="EQ1027" s="12"/>
      <c r="ER1027" s="12"/>
      <c r="ES1027" s="12"/>
      <c r="ET1027" s="12"/>
      <c r="EU1027" s="12"/>
      <c r="EV1027" s="12"/>
      <c r="EW1027" s="12"/>
      <c r="EX1027" s="12"/>
      <c r="EY1027" s="12"/>
      <c r="EZ1027" s="12"/>
      <c r="FA1027" s="12"/>
      <c r="FB1027" s="12"/>
      <c r="FC1027" s="12"/>
      <c r="FD1027" s="12"/>
      <c r="FE1027" s="12"/>
      <c r="FF1027" s="12"/>
      <c r="FG1027" s="12"/>
      <c r="FH1027" s="12"/>
      <c r="FI1027" s="12"/>
      <c r="FJ1027" s="12"/>
      <c r="FK1027" s="12"/>
      <c r="FL1027" s="12"/>
      <c r="FM1027" s="12"/>
      <c r="FN1027" s="12"/>
      <c r="FO1027" s="12"/>
      <c r="FP1027" s="12"/>
      <c r="FQ1027" s="12"/>
      <c r="FR1027" s="12"/>
    </row>
    <row r="1028" spans="19:174" x14ac:dyDescent="0.3">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c r="BC1028" s="12"/>
      <c r="BD1028" s="12"/>
      <c r="BE1028" s="12"/>
      <c r="BF1028" s="12"/>
      <c r="BG1028" s="12"/>
      <c r="BH1028" s="12"/>
      <c r="BI1028" s="12"/>
      <c r="BJ1028" s="12"/>
      <c r="BK1028" s="12"/>
      <c r="BL1028" s="12"/>
      <c r="BM1028" s="12"/>
      <c r="BN1028" s="12"/>
      <c r="BO1028" s="12"/>
      <c r="BP1028" s="12"/>
      <c r="BQ1028" s="12"/>
      <c r="BR1028" s="12"/>
      <c r="BS1028" s="12"/>
      <c r="BT1028" s="12"/>
      <c r="BU1028" s="12"/>
      <c r="BV1028" s="12"/>
      <c r="BW1028" s="12"/>
      <c r="BX1028" s="12"/>
      <c r="BY1028" s="12"/>
      <c r="BZ1028" s="12"/>
      <c r="CA1028" s="12"/>
      <c r="CB1028" s="12"/>
      <c r="CC1028" s="12"/>
      <c r="CD1028" s="12"/>
      <c r="CE1028" s="12"/>
      <c r="CF1028" s="12"/>
      <c r="CG1028" s="12"/>
      <c r="CH1028" s="12"/>
      <c r="CI1028" s="12"/>
      <c r="CJ1028" s="12"/>
      <c r="CK1028" s="12"/>
      <c r="CL1028" s="12"/>
      <c r="CM1028" s="12"/>
      <c r="CN1028" s="12"/>
      <c r="CO1028" s="12"/>
      <c r="CP1028" s="12"/>
      <c r="CQ1028" s="12"/>
      <c r="CR1028" s="12"/>
      <c r="CS1028" s="12"/>
      <c r="CT1028" s="12"/>
      <c r="CU1028" s="12"/>
      <c r="CV1028" s="12"/>
      <c r="CW1028" s="12"/>
      <c r="CX1028" s="12"/>
      <c r="CY1028" s="12"/>
      <c r="CZ1028" s="12"/>
      <c r="DA1028" s="12"/>
      <c r="DB1028" s="12"/>
      <c r="DC1028" s="12"/>
      <c r="DD1028" s="12"/>
      <c r="DE1028" s="12"/>
      <c r="DF1028" s="12"/>
      <c r="DG1028" s="12"/>
      <c r="DH1028" s="12"/>
      <c r="DI1028" s="12"/>
      <c r="DJ1028" s="12"/>
      <c r="DK1028" s="12"/>
      <c r="DL1028" s="12"/>
      <c r="DM1028" s="12"/>
      <c r="DN1028" s="12"/>
      <c r="DO1028" s="12"/>
      <c r="DP1028" s="12"/>
      <c r="DQ1028" s="12"/>
      <c r="DR1028" s="12"/>
      <c r="DS1028" s="12"/>
      <c r="DT1028" s="12"/>
      <c r="DU1028" s="12"/>
      <c r="DV1028" s="12"/>
      <c r="DW1028" s="12"/>
      <c r="DX1028" s="12"/>
      <c r="DY1028" s="12"/>
      <c r="DZ1028" s="12"/>
      <c r="EA1028" s="12"/>
      <c r="EB1028" s="12"/>
      <c r="EC1028" s="12"/>
      <c r="ED1028" s="12"/>
      <c r="EE1028" s="12"/>
      <c r="EF1028" s="12"/>
      <c r="EG1028" s="12"/>
      <c r="EH1028" s="12"/>
      <c r="EI1028" s="12"/>
      <c r="EJ1028" s="12"/>
      <c r="EK1028" s="12"/>
      <c r="EL1028" s="12"/>
      <c r="EM1028" s="12"/>
      <c r="EN1028" s="12"/>
      <c r="EO1028" s="12"/>
      <c r="EP1028" s="12"/>
      <c r="EQ1028" s="12"/>
      <c r="ER1028" s="12"/>
      <c r="ES1028" s="12"/>
      <c r="ET1028" s="12"/>
      <c r="EU1028" s="12"/>
      <c r="EV1028" s="12"/>
      <c r="EW1028" s="12"/>
      <c r="EX1028" s="12"/>
      <c r="EY1028" s="12"/>
      <c r="EZ1028" s="12"/>
      <c r="FA1028" s="12"/>
      <c r="FB1028" s="12"/>
      <c r="FC1028" s="12"/>
      <c r="FD1028" s="12"/>
      <c r="FE1028" s="12"/>
      <c r="FF1028" s="12"/>
      <c r="FG1028" s="12"/>
      <c r="FH1028" s="12"/>
      <c r="FI1028" s="12"/>
      <c r="FJ1028" s="12"/>
      <c r="FK1028" s="12"/>
      <c r="FL1028" s="12"/>
      <c r="FM1028" s="12"/>
      <c r="FN1028" s="12"/>
      <c r="FO1028" s="12"/>
      <c r="FP1028" s="12"/>
      <c r="FQ1028" s="12"/>
      <c r="FR1028" s="12"/>
    </row>
    <row r="1029" spans="19:174" x14ac:dyDescent="0.3">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c r="BC1029" s="12"/>
      <c r="BD1029" s="12"/>
      <c r="BE1029" s="12"/>
      <c r="BF1029" s="12"/>
      <c r="BG1029" s="12"/>
      <c r="BH1029" s="12"/>
      <c r="BI1029" s="12"/>
      <c r="BJ1029" s="12"/>
      <c r="BK1029" s="12"/>
      <c r="BL1029" s="12"/>
      <c r="BM1029" s="12"/>
      <c r="BN1029" s="12"/>
      <c r="BO1029" s="12"/>
      <c r="BP1029" s="12"/>
      <c r="BQ1029" s="12"/>
      <c r="BR1029" s="12"/>
      <c r="BS1029" s="12"/>
      <c r="BT1029" s="12"/>
      <c r="BU1029" s="12"/>
      <c r="BV1029" s="12"/>
      <c r="BW1029" s="12"/>
      <c r="BX1029" s="12"/>
      <c r="BY1029" s="12"/>
      <c r="BZ1029" s="12"/>
      <c r="CA1029" s="12"/>
      <c r="CB1029" s="12"/>
      <c r="CC1029" s="12"/>
      <c r="CD1029" s="12"/>
      <c r="CE1029" s="12"/>
      <c r="CF1029" s="12"/>
      <c r="CG1029" s="12"/>
      <c r="CH1029" s="12"/>
      <c r="CI1029" s="12"/>
      <c r="CJ1029" s="12"/>
      <c r="CK1029" s="12"/>
      <c r="CL1029" s="12"/>
      <c r="CM1029" s="12"/>
      <c r="CN1029" s="12"/>
      <c r="CO1029" s="12"/>
      <c r="CP1029" s="12"/>
      <c r="CQ1029" s="12"/>
      <c r="CR1029" s="12"/>
      <c r="CS1029" s="12"/>
      <c r="CT1029" s="12"/>
      <c r="CU1029" s="12"/>
      <c r="CV1029" s="12"/>
      <c r="CW1029" s="12"/>
      <c r="CX1029" s="12"/>
      <c r="CY1029" s="12"/>
      <c r="CZ1029" s="12"/>
      <c r="DA1029" s="12"/>
      <c r="DB1029" s="12"/>
      <c r="DC1029" s="12"/>
      <c r="DD1029" s="12"/>
      <c r="DE1029" s="12"/>
      <c r="DF1029" s="12"/>
      <c r="DG1029" s="12"/>
      <c r="DH1029" s="12"/>
      <c r="DI1029" s="12"/>
      <c r="DJ1029" s="12"/>
      <c r="DK1029" s="12"/>
      <c r="DL1029" s="12"/>
      <c r="DM1029" s="12"/>
      <c r="DN1029" s="12"/>
      <c r="DO1029" s="12"/>
      <c r="DP1029" s="12"/>
      <c r="DQ1029" s="12"/>
      <c r="DR1029" s="12"/>
      <c r="DS1029" s="12"/>
      <c r="DT1029" s="12"/>
      <c r="DU1029" s="12"/>
      <c r="DV1029" s="12"/>
      <c r="DW1029" s="12"/>
      <c r="DX1029" s="12"/>
      <c r="DY1029" s="12"/>
      <c r="DZ1029" s="12"/>
      <c r="EA1029" s="12"/>
      <c r="EB1029" s="12"/>
      <c r="EC1029" s="12"/>
      <c r="ED1029" s="12"/>
      <c r="EE1029" s="12"/>
      <c r="EF1029" s="12"/>
      <c r="EG1029" s="12"/>
      <c r="EH1029" s="12"/>
      <c r="EI1029" s="12"/>
      <c r="EJ1029" s="12"/>
      <c r="EK1029" s="12"/>
      <c r="EL1029" s="12"/>
      <c r="EM1029" s="12"/>
      <c r="EN1029" s="12"/>
      <c r="EO1029" s="12"/>
      <c r="EP1029" s="12"/>
      <c r="EQ1029" s="12"/>
      <c r="ER1029" s="12"/>
      <c r="ES1029" s="12"/>
      <c r="ET1029" s="12"/>
      <c r="EU1029" s="12"/>
      <c r="EV1029" s="12"/>
      <c r="EW1029" s="12"/>
      <c r="EX1029" s="12"/>
      <c r="EY1029" s="12"/>
      <c r="EZ1029" s="12"/>
      <c r="FA1029" s="12"/>
      <c r="FB1029" s="12"/>
      <c r="FC1029" s="12"/>
      <c r="FD1029" s="12"/>
      <c r="FE1029" s="12"/>
      <c r="FF1029" s="12"/>
      <c r="FG1029" s="12"/>
      <c r="FH1029" s="12"/>
      <c r="FI1029" s="12"/>
      <c r="FJ1029" s="12"/>
      <c r="FK1029" s="12"/>
      <c r="FL1029" s="12"/>
      <c r="FM1029" s="12"/>
      <c r="FN1029" s="12"/>
      <c r="FO1029" s="12"/>
      <c r="FP1029" s="12"/>
      <c r="FQ1029" s="12"/>
      <c r="FR1029" s="12"/>
    </row>
    <row r="1030" spans="19:174" x14ac:dyDescent="0.3">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2"/>
      <c r="BW1030" s="12"/>
      <c r="BX1030" s="12"/>
      <c r="BY1030" s="12"/>
      <c r="BZ1030" s="12"/>
      <c r="CA1030" s="12"/>
      <c r="CB1030" s="12"/>
      <c r="CC1030" s="12"/>
      <c r="CD1030" s="12"/>
      <c r="CE1030" s="12"/>
      <c r="CF1030" s="12"/>
      <c r="CG1030" s="12"/>
      <c r="CH1030" s="12"/>
      <c r="CI1030" s="12"/>
      <c r="CJ1030" s="12"/>
      <c r="CK1030" s="12"/>
      <c r="CL1030" s="12"/>
      <c r="CM1030" s="12"/>
      <c r="CN1030" s="12"/>
      <c r="CO1030" s="12"/>
      <c r="CP1030" s="12"/>
      <c r="CQ1030" s="12"/>
      <c r="CR1030" s="12"/>
      <c r="CS1030" s="12"/>
      <c r="CT1030" s="12"/>
      <c r="CU1030" s="12"/>
      <c r="CV1030" s="12"/>
      <c r="CW1030" s="12"/>
      <c r="CX1030" s="12"/>
      <c r="CY1030" s="12"/>
      <c r="CZ1030" s="12"/>
      <c r="DA1030" s="12"/>
      <c r="DB1030" s="12"/>
      <c r="DC1030" s="12"/>
      <c r="DD1030" s="12"/>
      <c r="DE1030" s="12"/>
      <c r="DF1030" s="12"/>
      <c r="DG1030" s="12"/>
      <c r="DH1030" s="12"/>
      <c r="DI1030" s="12"/>
      <c r="DJ1030" s="12"/>
      <c r="DK1030" s="12"/>
      <c r="DL1030" s="12"/>
      <c r="DM1030" s="12"/>
      <c r="DN1030" s="12"/>
      <c r="DO1030" s="12"/>
      <c r="DP1030" s="12"/>
      <c r="DQ1030" s="12"/>
      <c r="DR1030" s="12"/>
      <c r="DS1030" s="12"/>
      <c r="DT1030" s="12"/>
      <c r="DU1030" s="12"/>
      <c r="DV1030" s="12"/>
      <c r="DW1030" s="12"/>
      <c r="DX1030" s="12"/>
      <c r="DY1030" s="12"/>
      <c r="DZ1030" s="12"/>
      <c r="EA1030" s="12"/>
      <c r="EB1030" s="12"/>
      <c r="EC1030" s="12"/>
      <c r="ED1030" s="12"/>
      <c r="EE1030" s="12"/>
      <c r="EF1030" s="12"/>
      <c r="EG1030" s="12"/>
      <c r="EH1030" s="12"/>
      <c r="EI1030" s="12"/>
      <c r="EJ1030" s="12"/>
      <c r="EK1030" s="12"/>
      <c r="EL1030" s="12"/>
      <c r="EM1030" s="12"/>
      <c r="EN1030" s="12"/>
      <c r="EO1030" s="12"/>
      <c r="EP1030" s="12"/>
      <c r="EQ1030" s="12"/>
      <c r="ER1030" s="12"/>
      <c r="ES1030" s="12"/>
      <c r="ET1030" s="12"/>
      <c r="EU1030" s="12"/>
      <c r="EV1030" s="12"/>
      <c r="EW1030" s="12"/>
      <c r="EX1030" s="12"/>
      <c r="EY1030" s="12"/>
      <c r="EZ1030" s="12"/>
      <c r="FA1030" s="12"/>
      <c r="FB1030" s="12"/>
      <c r="FC1030" s="12"/>
      <c r="FD1030" s="12"/>
      <c r="FE1030" s="12"/>
      <c r="FF1030" s="12"/>
      <c r="FG1030" s="12"/>
      <c r="FH1030" s="12"/>
      <c r="FI1030" s="12"/>
      <c r="FJ1030" s="12"/>
      <c r="FK1030" s="12"/>
      <c r="FL1030" s="12"/>
      <c r="FM1030" s="12"/>
      <c r="FN1030" s="12"/>
      <c r="FO1030" s="12"/>
      <c r="FP1030" s="12"/>
      <c r="FQ1030" s="12"/>
      <c r="FR1030" s="12"/>
    </row>
    <row r="1031" spans="19:174" x14ac:dyDescent="0.3">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c r="BR1031" s="12"/>
      <c r="BS1031" s="12"/>
      <c r="BT1031" s="12"/>
      <c r="BU1031" s="12"/>
      <c r="BV1031" s="12"/>
      <c r="BW1031" s="12"/>
      <c r="BX1031" s="12"/>
      <c r="BY1031" s="12"/>
      <c r="BZ1031" s="12"/>
      <c r="CA1031" s="12"/>
      <c r="CB1031" s="12"/>
      <c r="CC1031" s="12"/>
      <c r="CD1031" s="12"/>
      <c r="CE1031" s="12"/>
      <c r="CF1031" s="12"/>
      <c r="CG1031" s="12"/>
      <c r="CH1031" s="12"/>
      <c r="CI1031" s="12"/>
      <c r="CJ1031" s="12"/>
      <c r="CK1031" s="12"/>
      <c r="CL1031" s="12"/>
      <c r="CM1031" s="12"/>
      <c r="CN1031" s="12"/>
      <c r="CO1031" s="12"/>
      <c r="CP1031" s="12"/>
      <c r="CQ1031" s="12"/>
      <c r="CR1031" s="12"/>
      <c r="CS1031" s="12"/>
      <c r="CT1031" s="12"/>
      <c r="CU1031" s="12"/>
      <c r="CV1031" s="12"/>
      <c r="CW1031" s="12"/>
      <c r="CX1031" s="12"/>
      <c r="CY1031" s="12"/>
      <c r="CZ1031" s="12"/>
      <c r="DA1031" s="12"/>
      <c r="DB1031" s="12"/>
      <c r="DC1031" s="12"/>
      <c r="DD1031" s="12"/>
      <c r="DE1031" s="12"/>
      <c r="DF1031" s="12"/>
      <c r="DG1031" s="12"/>
      <c r="DH1031" s="12"/>
      <c r="DI1031" s="12"/>
      <c r="DJ1031" s="12"/>
      <c r="DK1031" s="12"/>
      <c r="DL1031" s="12"/>
      <c r="DM1031" s="12"/>
      <c r="DN1031" s="12"/>
      <c r="DO1031" s="12"/>
      <c r="DP1031" s="12"/>
      <c r="DQ1031" s="12"/>
      <c r="DR1031" s="12"/>
      <c r="DS1031" s="12"/>
      <c r="DT1031" s="12"/>
      <c r="DU1031" s="12"/>
      <c r="DV1031" s="12"/>
      <c r="DW1031" s="12"/>
      <c r="DX1031" s="12"/>
      <c r="DY1031" s="12"/>
      <c r="DZ1031" s="12"/>
      <c r="EA1031" s="12"/>
      <c r="EB1031" s="12"/>
      <c r="EC1031" s="12"/>
      <c r="ED1031" s="12"/>
      <c r="EE1031" s="12"/>
      <c r="EF1031" s="12"/>
      <c r="EG1031" s="12"/>
      <c r="EH1031" s="12"/>
      <c r="EI1031" s="12"/>
      <c r="EJ1031" s="12"/>
      <c r="EK1031" s="12"/>
      <c r="EL1031" s="12"/>
      <c r="EM1031" s="12"/>
      <c r="EN1031" s="12"/>
      <c r="EO1031" s="12"/>
      <c r="EP1031" s="12"/>
      <c r="EQ1031" s="12"/>
      <c r="ER1031" s="12"/>
      <c r="ES1031" s="12"/>
      <c r="ET1031" s="12"/>
      <c r="EU1031" s="12"/>
      <c r="EV1031" s="12"/>
      <c r="EW1031" s="12"/>
      <c r="EX1031" s="12"/>
      <c r="EY1031" s="12"/>
      <c r="EZ1031" s="12"/>
      <c r="FA1031" s="12"/>
      <c r="FB1031" s="12"/>
      <c r="FC1031" s="12"/>
      <c r="FD1031" s="12"/>
      <c r="FE1031" s="12"/>
      <c r="FF1031" s="12"/>
      <c r="FG1031" s="12"/>
      <c r="FH1031" s="12"/>
      <c r="FI1031" s="12"/>
      <c r="FJ1031" s="12"/>
      <c r="FK1031" s="12"/>
      <c r="FL1031" s="12"/>
      <c r="FM1031" s="12"/>
      <c r="FN1031" s="12"/>
      <c r="FO1031" s="12"/>
      <c r="FP1031" s="12"/>
      <c r="FQ1031" s="12"/>
      <c r="FR1031" s="12"/>
    </row>
    <row r="1032" spans="19:174" x14ac:dyDescent="0.3">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c r="BC1032" s="12"/>
      <c r="BD1032" s="12"/>
      <c r="BE1032" s="12"/>
      <c r="BF1032" s="12"/>
      <c r="BG1032" s="12"/>
      <c r="BH1032" s="12"/>
      <c r="BI1032" s="12"/>
      <c r="BJ1032" s="12"/>
      <c r="BK1032" s="12"/>
      <c r="BL1032" s="12"/>
      <c r="BM1032" s="12"/>
      <c r="BN1032" s="12"/>
      <c r="BO1032" s="12"/>
      <c r="BP1032" s="12"/>
      <c r="BQ1032" s="12"/>
      <c r="BR1032" s="12"/>
      <c r="BS1032" s="12"/>
      <c r="BT1032" s="12"/>
      <c r="BU1032" s="12"/>
      <c r="BV1032" s="12"/>
      <c r="BW1032" s="12"/>
      <c r="BX1032" s="12"/>
      <c r="BY1032" s="12"/>
      <c r="BZ1032" s="12"/>
      <c r="CA1032" s="12"/>
      <c r="CB1032" s="12"/>
      <c r="CC1032" s="12"/>
      <c r="CD1032" s="12"/>
      <c r="CE1032" s="12"/>
      <c r="CF1032" s="12"/>
      <c r="CG1032" s="12"/>
      <c r="CH1032" s="12"/>
      <c r="CI1032" s="12"/>
      <c r="CJ1032" s="12"/>
      <c r="CK1032" s="12"/>
      <c r="CL1032" s="12"/>
      <c r="CM1032" s="12"/>
      <c r="CN1032" s="12"/>
      <c r="CO1032" s="12"/>
      <c r="CP1032" s="12"/>
      <c r="CQ1032" s="12"/>
      <c r="CR1032" s="12"/>
      <c r="CS1032" s="12"/>
      <c r="CT1032" s="12"/>
      <c r="CU1032" s="12"/>
      <c r="CV1032" s="12"/>
      <c r="CW1032" s="12"/>
      <c r="CX1032" s="12"/>
      <c r="CY1032" s="12"/>
      <c r="CZ1032" s="12"/>
      <c r="DA1032" s="12"/>
      <c r="DB1032" s="12"/>
      <c r="DC1032" s="12"/>
      <c r="DD1032" s="12"/>
      <c r="DE1032" s="12"/>
      <c r="DF1032" s="12"/>
      <c r="DG1032" s="12"/>
      <c r="DH1032" s="12"/>
      <c r="DI1032" s="12"/>
      <c r="DJ1032" s="12"/>
      <c r="DK1032" s="12"/>
      <c r="DL1032" s="12"/>
      <c r="DM1032" s="12"/>
      <c r="DN1032" s="12"/>
      <c r="DO1032" s="12"/>
      <c r="DP1032" s="12"/>
      <c r="DQ1032" s="12"/>
      <c r="DR1032" s="12"/>
      <c r="DS1032" s="12"/>
      <c r="DT1032" s="12"/>
      <c r="DU1032" s="12"/>
      <c r="DV1032" s="12"/>
      <c r="DW1032" s="12"/>
      <c r="DX1032" s="12"/>
      <c r="DY1032" s="12"/>
      <c r="DZ1032" s="12"/>
      <c r="EA1032" s="12"/>
      <c r="EB1032" s="12"/>
      <c r="EC1032" s="12"/>
      <c r="ED1032" s="12"/>
      <c r="EE1032" s="12"/>
      <c r="EF1032" s="12"/>
      <c r="EG1032" s="12"/>
      <c r="EH1032" s="12"/>
      <c r="EI1032" s="12"/>
      <c r="EJ1032" s="12"/>
      <c r="EK1032" s="12"/>
      <c r="EL1032" s="12"/>
      <c r="EM1032" s="12"/>
      <c r="EN1032" s="12"/>
      <c r="EO1032" s="12"/>
      <c r="EP1032" s="12"/>
      <c r="EQ1032" s="12"/>
      <c r="ER1032" s="12"/>
      <c r="ES1032" s="12"/>
      <c r="ET1032" s="12"/>
      <c r="EU1032" s="12"/>
      <c r="EV1032" s="12"/>
      <c r="EW1032" s="12"/>
      <c r="EX1032" s="12"/>
      <c r="EY1032" s="12"/>
      <c r="EZ1032" s="12"/>
      <c r="FA1032" s="12"/>
      <c r="FB1032" s="12"/>
      <c r="FC1032" s="12"/>
      <c r="FD1032" s="12"/>
      <c r="FE1032" s="12"/>
      <c r="FF1032" s="12"/>
      <c r="FG1032" s="12"/>
      <c r="FH1032" s="12"/>
      <c r="FI1032" s="12"/>
      <c r="FJ1032" s="12"/>
      <c r="FK1032" s="12"/>
      <c r="FL1032" s="12"/>
      <c r="FM1032" s="12"/>
      <c r="FN1032" s="12"/>
      <c r="FO1032" s="12"/>
      <c r="FP1032" s="12"/>
      <c r="FQ1032" s="12"/>
      <c r="FR1032" s="12"/>
    </row>
    <row r="1033" spans="19:174" x14ac:dyDescent="0.3">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c r="BC1033" s="12"/>
      <c r="BD1033" s="12"/>
      <c r="BE1033" s="12"/>
      <c r="BF1033" s="12"/>
      <c r="BG1033" s="12"/>
      <c r="BH1033" s="12"/>
      <c r="BI1033" s="12"/>
      <c r="BJ1033" s="12"/>
      <c r="BK1033" s="12"/>
      <c r="BL1033" s="12"/>
      <c r="BM1033" s="12"/>
      <c r="BN1033" s="12"/>
      <c r="BO1033" s="12"/>
      <c r="BP1033" s="12"/>
      <c r="BQ1033" s="12"/>
      <c r="BR1033" s="12"/>
      <c r="BS1033" s="12"/>
      <c r="BT1033" s="12"/>
      <c r="BU1033" s="12"/>
      <c r="BV1033" s="12"/>
      <c r="BW1033" s="12"/>
      <c r="BX1033" s="12"/>
      <c r="BY1033" s="12"/>
      <c r="BZ1033" s="12"/>
      <c r="CA1033" s="12"/>
      <c r="CB1033" s="12"/>
      <c r="CC1033" s="12"/>
      <c r="CD1033" s="12"/>
      <c r="CE1033" s="12"/>
      <c r="CF1033" s="12"/>
      <c r="CG1033" s="12"/>
      <c r="CH1033" s="12"/>
      <c r="CI1033" s="12"/>
      <c r="CJ1033" s="12"/>
      <c r="CK1033" s="12"/>
      <c r="CL1033" s="12"/>
      <c r="CM1033" s="12"/>
      <c r="CN1033" s="12"/>
      <c r="CO1033" s="12"/>
      <c r="CP1033" s="12"/>
      <c r="CQ1033" s="12"/>
      <c r="CR1033" s="12"/>
      <c r="CS1033" s="12"/>
      <c r="CT1033" s="12"/>
      <c r="CU1033" s="12"/>
      <c r="CV1033" s="12"/>
      <c r="CW1033" s="12"/>
      <c r="CX1033" s="12"/>
      <c r="CY1033" s="12"/>
      <c r="CZ1033" s="12"/>
      <c r="DA1033" s="12"/>
      <c r="DB1033" s="12"/>
      <c r="DC1033" s="12"/>
      <c r="DD1033" s="12"/>
      <c r="DE1033" s="12"/>
      <c r="DF1033" s="12"/>
      <c r="DG1033" s="12"/>
      <c r="DH1033" s="12"/>
      <c r="DI1033" s="12"/>
      <c r="DJ1033" s="12"/>
      <c r="DK1033" s="12"/>
      <c r="DL1033" s="12"/>
      <c r="DM1033" s="12"/>
      <c r="DN1033" s="12"/>
      <c r="DO1033" s="12"/>
      <c r="DP1033" s="12"/>
      <c r="DQ1033" s="12"/>
      <c r="DR1033" s="12"/>
      <c r="DS1033" s="12"/>
      <c r="DT1033" s="12"/>
      <c r="DU1033" s="12"/>
      <c r="DV1033" s="12"/>
      <c r="DW1033" s="12"/>
      <c r="DX1033" s="12"/>
      <c r="DY1033" s="12"/>
      <c r="DZ1033" s="12"/>
      <c r="EA1033" s="12"/>
      <c r="EB1033" s="12"/>
      <c r="EC1033" s="12"/>
      <c r="ED1033" s="12"/>
      <c r="EE1033" s="12"/>
      <c r="EF1033" s="12"/>
      <c r="EG1033" s="12"/>
      <c r="EH1033" s="12"/>
      <c r="EI1033" s="12"/>
      <c r="EJ1033" s="12"/>
      <c r="EK1033" s="12"/>
      <c r="EL1033" s="12"/>
      <c r="EM1033" s="12"/>
      <c r="EN1033" s="12"/>
      <c r="EO1033" s="12"/>
      <c r="EP1033" s="12"/>
      <c r="EQ1033" s="12"/>
      <c r="ER1033" s="12"/>
      <c r="ES1033" s="12"/>
      <c r="ET1033" s="12"/>
      <c r="EU1033" s="12"/>
      <c r="EV1033" s="12"/>
      <c r="EW1033" s="12"/>
      <c r="EX1033" s="12"/>
      <c r="EY1033" s="12"/>
      <c r="EZ1033" s="12"/>
      <c r="FA1033" s="12"/>
      <c r="FB1033" s="12"/>
      <c r="FC1033" s="12"/>
      <c r="FD1033" s="12"/>
      <c r="FE1033" s="12"/>
      <c r="FF1033" s="12"/>
      <c r="FG1033" s="12"/>
      <c r="FH1033" s="12"/>
      <c r="FI1033" s="12"/>
      <c r="FJ1033" s="12"/>
      <c r="FK1033" s="12"/>
      <c r="FL1033" s="12"/>
      <c r="FM1033" s="12"/>
      <c r="FN1033" s="12"/>
      <c r="FO1033" s="12"/>
      <c r="FP1033" s="12"/>
      <c r="FQ1033" s="12"/>
      <c r="FR1033" s="12"/>
    </row>
    <row r="1034" spans="19:174" x14ac:dyDescent="0.3">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c r="BC1034" s="12"/>
      <c r="BD1034" s="12"/>
      <c r="BE1034" s="12"/>
      <c r="BF1034" s="12"/>
      <c r="BG1034" s="12"/>
      <c r="BH1034" s="12"/>
      <c r="BI1034" s="12"/>
      <c r="BJ1034" s="12"/>
      <c r="BK1034" s="12"/>
      <c r="BL1034" s="12"/>
      <c r="BM1034" s="12"/>
      <c r="BN1034" s="12"/>
      <c r="BO1034" s="12"/>
      <c r="BP1034" s="12"/>
      <c r="BQ1034" s="12"/>
      <c r="BR1034" s="12"/>
      <c r="BS1034" s="12"/>
      <c r="BT1034" s="12"/>
      <c r="BU1034" s="12"/>
      <c r="BV1034" s="12"/>
      <c r="BW1034" s="12"/>
      <c r="BX1034" s="12"/>
      <c r="BY1034" s="12"/>
      <c r="BZ1034" s="12"/>
      <c r="CA1034" s="12"/>
      <c r="CB1034" s="12"/>
      <c r="CC1034" s="12"/>
      <c r="CD1034" s="12"/>
      <c r="CE1034" s="12"/>
      <c r="CF1034" s="12"/>
      <c r="CG1034" s="12"/>
      <c r="CH1034" s="12"/>
      <c r="CI1034" s="12"/>
      <c r="CJ1034" s="12"/>
      <c r="CK1034" s="12"/>
      <c r="CL1034" s="12"/>
      <c r="CM1034" s="12"/>
      <c r="CN1034" s="12"/>
      <c r="CO1034" s="12"/>
      <c r="CP1034" s="12"/>
      <c r="CQ1034" s="12"/>
      <c r="CR1034" s="12"/>
      <c r="CS1034" s="12"/>
      <c r="CT1034" s="12"/>
      <c r="CU1034" s="12"/>
      <c r="CV1034" s="12"/>
      <c r="CW1034" s="12"/>
      <c r="CX1034" s="12"/>
      <c r="CY1034" s="12"/>
      <c r="CZ1034" s="12"/>
      <c r="DA1034" s="12"/>
      <c r="DB1034" s="12"/>
      <c r="DC1034" s="12"/>
      <c r="DD1034" s="12"/>
      <c r="DE1034" s="12"/>
      <c r="DF1034" s="12"/>
      <c r="DG1034" s="12"/>
      <c r="DH1034" s="12"/>
      <c r="DI1034" s="12"/>
      <c r="DJ1034" s="12"/>
      <c r="DK1034" s="12"/>
      <c r="DL1034" s="12"/>
      <c r="DM1034" s="12"/>
      <c r="DN1034" s="12"/>
      <c r="DO1034" s="12"/>
      <c r="DP1034" s="12"/>
      <c r="DQ1034" s="12"/>
      <c r="DR1034" s="12"/>
      <c r="DS1034" s="12"/>
      <c r="DT1034" s="12"/>
      <c r="DU1034" s="12"/>
      <c r="DV1034" s="12"/>
      <c r="DW1034" s="12"/>
      <c r="DX1034" s="12"/>
      <c r="DY1034" s="12"/>
      <c r="DZ1034" s="12"/>
      <c r="EA1034" s="12"/>
      <c r="EB1034" s="12"/>
      <c r="EC1034" s="12"/>
      <c r="ED1034" s="12"/>
      <c r="EE1034" s="12"/>
      <c r="EF1034" s="12"/>
      <c r="EG1034" s="12"/>
      <c r="EH1034" s="12"/>
      <c r="EI1034" s="12"/>
      <c r="EJ1034" s="12"/>
      <c r="EK1034" s="12"/>
      <c r="EL1034" s="12"/>
      <c r="EM1034" s="12"/>
      <c r="EN1034" s="12"/>
      <c r="EO1034" s="12"/>
      <c r="EP1034" s="12"/>
      <c r="EQ1034" s="12"/>
      <c r="ER1034" s="12"/>
      <c r="ES1034" s="12"/>
      <c r="ET1034" s="12"/>
      <c r="EU1034" s="12"/>
      <c r="EV1034" s="12"/>
      <c r="EW1034" s="12"/>
      <c r="EX1034" s="12"/>
      <c r="EY1034" s="12"/>
      <c r="EZ1034" s="12"/>
      <c r="FA1034" s="12"/>
      <c r="FB1034" s="12"/>
      <c r="FC1034" s="12"/>
      <c r="FD1034" s="12"/>
      <c r="FE1034" s="12"/>
      <c r="FF1034" s="12"/>
      <c r="FG1034" s="12"/>
      <c r="FH1034" s="12"/>
      <c r="FI1034" s="12"/>
      <c r="FJ1034" s="12"/>
      <c r="FK1034" s="12"/>
      <c r="FL1034" s="12"/>
      <c r="FM1034" s="12"/>
      <c r="FN1034" s="12"/>
      <c r="FO1034" s="12"/>
      <c r="FP1034" s="12"/>
      <c r="FQ1034" s="12"/>
      <c r="FR1034" s="12"/>
    </row>
    <row r="1035" spans="19:174" x14ac:dyDescent="0.3">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c r="BC1035" s="12"/>
      <c r="BD1035" s="12"/>
      <c r="BE1035" s="12"/>
      <c r="BF1035" s="12"/>
      <c r="BG1035" s="12"/>
      <c r="BH1035" s="12"/>
      <c r="BI1035" s="12"/>
      <c r="BJ1035" s="12"/>
      <c r="BK1035" s="12"/>
      <c r="BL1035" s="12"/>
      <c r="BM1035" s="12"/>
      <c r="BN1035" s="12"/>
      <c r="BO1035" s="12"/>
      <c r="BP1035" s="12"/>
      <c r="BQ1035" s="12"/>
      <c r="BR1035" s="12"/>
      <c r="BS1035" s="12"/>
      <c r="BT1035" s="12"/>
      <c r="BU1035" s="12"/>
      <c r="BV1035" s="12"/>
      <c r="BW1035" s="12"/>
      <c r="BX1035" s="12"/>
      <c r="BY1035" s="12"/>
      <c r="BZ1035" s="12"/>
      <c r="CA1035" s="12"/>
      <c r="CB1035" s="12"/>
      <c r="CC1035" s="12"/>
      <c r="CD1035" s="12"/>
      <c r="CE1035" s="12"/>
      <c r="CF1035" s="12"/>
      <c r="CG1035" s="12"/>
      <c r="CH1035" s="12"/>
      <c r="CI1035" s="12"/>
      <c r="CJ1035" s="12"/>
      <c r="CK1035" s="12"/>
      <c r="CL1035" s="12"/>
      <c r="CM1035" s="12"/>
      <c r="CN1035" s="12"/>
      <c r="CO1035" s="12"/>
      <c r="CP1035" s="12"/>
      <c r="CQ1035" s="12"/>
      <c r="CR1035" s="12"/>
      <c r="CS1035" s="12"/>
      <c r="CT1035" s="12"/>
      <c r="CU1035" s="12"/>
      <c r="CV1035" s="12"/>
      <c r="CW1035" s="12"/>
      <c r="CX1035" s="12"/>
      <c r="CY1035" s="12"/>
      <c r="CZ1035" s="12"/>
      <c r="DA1035" s="12"/>
      <c r="DB1035" s="12"/>
      <c r="DC1035" s="12"/>
      <c r="DD1035" s="12"/>
      <c r="DE1035" s="12"/>
      <c r="DF1035" s="12"/>
      <c r="DG1035" s="12"/>
      <c r="DH1035" s="12"/>
      <c r="DI1035" s="12"/>
      <c r="DJ1035" s="12"/>
      <c r="DK1035" s="12"/>
      <c r="DL1035" s="12"/>
      <c r="DM1035" s="12"/>
      <c r="DN1035" s="12"/>
      <c r="DO1035" s="12"/>
      <c r="DP1035" s="12"/>
      <c r="DQ1035" s="12"/>
      <c r="DR1035" s="12"/>
      <c r="DS1035" s="12"/>
      <c r="DT1035" s="12"/>
      <c r="DU1035" s="12"/>
      <c r="DV1035" s="12"/>
      <c r="DW1035" s="12"/>
      <c r="DX1035" s="12"/>
      <c r="DY1035" s="12"/>
      <c r="DZ1035" s="12"/>
      <c r="EA1035" s="12"/>
      <c r="EB1035" s="12"/>
      <c r="EC1035" s="12"/>
      <c r="ED1035" s="12"/>
      <c r="EE1035" s="12"/>
      <c r="EF1035" s="12"/>
      <c r="EG1035" s="12"/>
      <c r="EH1035" s="12"/>
      <c r="EI1035" s="12"/>
      <c r="EJ1035" s="12"/>
      <c r="EK1035" s="12"/>
      <c r="EL1035" s="12"/>
      <c r="EM1035" s="12"/>
      <c r="EN1035" s="12"/>
      <c r="EO1035" s="12"/>
      <c r="EP1035" s="12"/>
      <c r="EQ1035" s="12"/>
      <c r="ER1035" s="12"/>
      <c r="ES1035" s="12"/>
      <c r="ET1035" s="12"/>
      <c r="EU1035" s="12"/>
      <c r="EV1035" s="12"/>
      <c r="EW1035" s="12"/>
      <c r="EX1035" s="12"/>
      <c r="EY1035" s="12"/>
      <c r="EZ1035" s="12"/>
      <c r="FA1035" s="12"/>
      <c r="FB1035" s="12"/>
      <c r="FC1035" s="12"/>
      <c r="FD1035" s="12"/>
      <c r="FE1035" s="12"/>
      <c r="FF1035" s="12"/>
      <c r="FG1035" s="12"/>
      <c r="FH1035" s="12"/>
      <c r="FI1035" s="12"/>
      <c r="FJ1035" s="12"/>
      <c r="FK1035" s="12"/>
      <c r="FL1035" s="12"/>
      <c r="FM1035" s="12"/>
      <c r="FN1035" s="12"/>
      <c r="FO1035" s="12"/>
      <c r="FP1035" s="12"/>
      <c r="FQ1035" s="12"/>
      <c r="FR1035" s="12"/>
    </row>
    <row r="1036" spans="19:174" x14ac:dyDescent="0.3">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BQ1036" s="12"/>
      <c r="BR1036" s="12"/>
      <c r="BS1036" s="12"/>
      <c r="BT1036" s="12"/>
      <c r="BU1036" s="12"/>
      <c r="BV1036" s="12"/>
      <c r="BW1036" s="12"/>
      <c r="BX1036" s="12"/>
      <c r="BY1036" s="12"/>
      <c r="BZ1036" s="12"/>
      <c r="CA1036" s="12"/>
      <c r="CB1036" s="12"/>
      <c r="CC1036" s="12"/>
      <c r="CD1036" s="12"/>
      <c r="CE1036" s="12"/>
      <c r="CF1036" s="12"/>
      <c r="CG1036" s="12"/>
      <c r="CH1036" s="12"/>
      <c r="CI1036" s="12"/>
      <c r="CJ1036" s="12"/>
      <c r="CK1036" s="12"/>
      <c r="CL1036" s="12"/>
      <c r="CM1036" s="12"/>
      <c r="CN1036" s="12"/>
      <c r="CO1036" s="12"/>
      <c r="CP1036" s="12"/>
      <c r="CQ1036" s="12"/>
      <c r="CR1036" s="12"/>
      <c r="CS1036" s="12"/>
      <c r="CT1036" s="12"/>
      <c r="CU1036" s="12"/>
      <c r="CV1036" s="12"/>
      <c r="CW1036" s="12"/>
      <c r="CX1036" s="12"/>
      <c r="CY1036" s="12"/>
      <c r="CZ1036" s="12"/>
      <c r="DA1036" s="12"/>
      <c r="DB1036" s="12"/>
      <c r="DC1036" s="12"/>
      <c r="DD1036" s="12"/>
      <c r="DE1036" s="12"/>
      <c r="DF1036" s="12"/>
      <c r="DG1036" s="12"/>
      <c r="DH1036" s="12"/>
      <c r="DI1036" s="12"/>
      <c r="DJ1036" s="12"/>
      <c r="DK1036" s="12"/>
      <c r="DL1036" s="12"/>
      <c r="DM1036" s="12"/>
      <c r="DN1036" s="12"/>
      <c r="DO1036" s="12"/>
      <c r="DP1036" s="12"/>
      <c r="DQ1036" s="12"/>
      <c r="DR1036" s="12"/>
      <c r="DS1036" s="12"/>
      <c r="DT1036" s="12"/>
      <c r="DU1036" s="12"/>
      <c r="DV1036" s="12"/>
      <c r="DW1036" s="12"/>
      <c r="DX1036" s="12"/>
      <c r="DY1036" s="12"/>
      <c r="DZ1036" s="12"/>
      <c r="EA1036" s="12"/>
      <c r="EB1036" s="12"/>
      <c r="EC1036" s="12"/>
      <c r="ED1036" s="12"/>
      <c r="EE1036" s="12"/>
      <c r="EF1036" s="12"/>
      <c r="EG1036" s="12"/>
      <c r="EH1036" s="12"/>
      <c r="EI1036" s="12"/>
      <c r="EJ1036" s="12"/>
      <c r="EK1036" s="12"/>
      <c r="EL1036" s="12"/>
      <c r="EM1036" s="12"/>
      <c r="EN1036" s="12"/>
      <c r="EO1036" s="12"/>
      <c r="EP1036" s="12"/>
      <c r="EQ1036" s="12"/>
      <c r="ER1036" s="12"/>
      <c r="ES1036" s="12"/>
      <c r="ET1036" s="12"/>
      <c r="EU1036" s="12"/>
      <c r="EV1036" s="12"/>
      <c r="EW1036" s="12"/>
      <c r="EX1036" s="12"/>
      <c r="EY1036" s="12"/>
      <c r="EZ1036" s="12"/>
      <c r="FA1036" s="12"/>
      <c r="FB1036" s="12"/>
      <c r="FC1036" s="12"/>
      <c r="FD1036" s="12"/>
      <c r="FE1036" s="12"/>
      <c r="FF1036" s="12"/>
      <c r="FG1036" s="12"/>
      <c r="FH1036" s="12"/>
      <c r="FI1036" s="12"/>
      <c r="FJ1036" s="12"/>
      <c r="FK1036" s="12"/>
      <c r="FL1036" s="12"/>
      <c r="FM1036" s="12"/>
      <c r="FN1036" s="12"/>
      <c r="FO1036" s="12"/>
      <c r="FP1036" s="12"/>
      <c r="FQ1036" s="12"/>
      <c r="FR1036" s="12"/>
    </row>
    <row r="1037" spans="19:174" x14ac:dyDescent="0.3">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BQ1037" s="12"/>
      <c r="BR1037" s="12"/>
      <c r="BS1037" s="12"/>
      <c r="BT1037" s="12"/>
      <c r="BU1037" s="12"/>
      <c r="BV1037" s="12"/>
      <c r="BW1037" s="12"/>
      <c r="BX1037" s="12"/>
      <c r="BY1037" s="12"/>
      <c r="BZ1037" s="12"/>
      <c r="CA1037" s="12"/>
      <c r="CB1037" s="12"/>
      <c r="CC1037" s="12"/>
      <c r="CD1037" s="12"/>
      <c r="CE1037" s="12"/>
      <c r="CF1037" s="12"/>
      <c r="CG1037" s="12"/>
      <c r="CH1037" s="12"/>
      <c r="CI1037" s="12"/>
      <c r="CJ1037" s="12"/>
      <c r="CK1037" s="12"/>
      <c r="CL1037" s="12"/>
      <c r="CM1037" s="12"/>
      <c r="CN1037" s="12"/>
      <c r="CO1037" s="12"/>
      <c r="CP1037" s="12"/>
      <c r="CQ1037" s="12"/>
      <c r="CR1037" s="12"/>
      <c r="CS1037" s="12"/>
      <c r="CT1037" s="12"/>
      <c r="CU1037" s="12"/>
      <c r="CV1037" s="12"/>
      <c r="CW1037" s="12"/>
      <c r="CX1037" s="12"/>
      <c r="CY1037" s="12"/>
      <c r="CZ1037" s="12"/>
      <c r="DA1037" s="12"/>
      <c r="DB1037" s="12"/>
      <c r="DC1037" s="12"/>
      <c r="DD1037" s="12"/>
      <c r="DE1037" s="12"/>
      <c r="DF1037" s="12"/>
      <c r="DG1037" s="12"/>
      <c r="DH1037" s="12"/>
      <c r="DI1037" s="12"/>
      <c r="DJ1037" s="12"/>
      <c r="DK1037" s="12"/>
      <c r="DL1037" s="12"/>
      <c r="DM1037" s="12"/>
      <c r="DN1037" s="12"/>
      <c r="DO1037" s="12"/>
      <c r="DP1037" s="12"/>
      <c r="DQ1037" s="12"/>
      <c r="DR1037" s="12"/>
      <c r="DS1037" s="12"/>
      <c r="DT1037" s="12"/>
      <c r="DU1037" s="12"/>
      <c r="DV1037" s="12"/>
      <c r="DW1037" s="12"/>
      <c r="DX1037" s="12"/>
      <c r="DY1037" s="12"/>
      <c r="DZ1037" s="12"/>
      <c r="EA1037" s="12"/>
      <c r="EB1037" s="12"/>
      <c r="EC1037" s="12"/>
      <c r="ED1037" s="12"/>
      <c r="EE1037" s="12"/>
      <c r="EF1037" s="12"/>
      <c r="EG1037" s="12"/>
      <c r="EH1037" s="12"/>
      <c r="EI1037" s="12"/>
      <c r="EJ1037" s="12"/>
      <c r="EK1037" s="12"/>
      <c r="EL1037" s="12"/>
      <c r="EM1037" s="12"/>
      <c r="EN1037" s="12"/>
      <c r="EO1037" s="12"/>
      <c r="EP1037" s="12"/>
      <c r="EQ1037" s="12"/>
      <c r="ER1037" s="12"/>
      <c r="ES1037" s="12"/>
      <c r="ET1037" s="12"/>
      <c r="EU1037" s="12"/>
      <c r="EV1037" s="12"/>
      <c r="EW1037" s="12"/>
      <c r="EX1037" s="12"/>
      <c r="EY1037" s="12"/>
      <c r="EZ1037" s="12"/>
      <c r="FA1037" s="12"/>
      <c r="FB1037" s="12"/>
      <c r="FC1037" s="12"/>
      <c r="FD1037" s="12"/>
      <c r="FE1037" s="12"/>
      <c r="FF1037" s="12"/>
      <c r="FG1037" s="12"/>
      <c r="FH1037" s="12"/>
      <c r="FI1037" s="12"/>
      <c r="FJ1037" s="12"/>
      <c r="FK1037" s="12"/>
      <c r="FL1037" s="12"/>
      <c r="FM1037" s="12"/>
      <c r="FN1037" s="12"/>
      <c r="FO1037" s="12"/>
      <c r="FP1037" s="12"/>
      <c r="FQ1037" s="12"/>
      <c r="FR1037" s="12"/>
    </row>
    <row r="1038" spans="19:174" x14ac:dyDescent="0.3">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2"/>
      <c r="BT1038" s="12"/>
      <c r="BU1038" s="12"/>
      <c r="BV1038" s="12"/>
      <c r="BW1038" s="12"/>
      <c r="BX1038" s="12"/>
      <c r="BY1038" s="12"/>
      <c r="BZ1038" s="12"/>
      <c r="CA1038" s="12"/>
      <c r="CB1038" s="12"/>
      <c r="CC1038" s="12"/>
      <c r="CD1038" s="12"/>
      <c r="CE1038" s="12"/>
      <c r="CF1038" s="12"/>
      <c r="CG1038" s="12"/>
      <c r="CH1038" s="12"/>
      <c r="CI1038" s="12"/>
      <c r="CJ1038" s="12"/>
      <c r="CK1038" s="12"/>
      <c r="CL1038" s="12"/>
      <c r="CM1038" s="12"/>
      <c r="CN1038" s="12"/>
      <c r="CO1038" s="12"/>
      <c r="CP1038" s="12"/>
      <c r="CQ1038" s="12"/>
      <c r="CR1038" s="12"/>
      <c r="CS1038" s="12"/>
      <c r="CT1038" s="12"/>
      <c r="CU1038" s="12"/>
      <c r="CV1038" s="12"/>
      <c r="CW1038" s="12"/>
      <c r="CX1038" s="12"/>
      <c r="CY1038" s="12"/>
      <c r="CZ1038" s="12"/>
      <c r="DA1038" s="12"/>
      <c r="DB1038" s="12"/>
      <c r="DC1038" s="12"/>
      <c r="DD1038" s="12"/>
      <c r="DE1038" s="12"/>
      <c r="DF1038" s="12"/>
      <c r="DG1038" s="12"/>
      <c r="DH1038" s="12"/>
      <c r="DI1038" s="12"/>
      <c r="DJ1038" s="12"/>
      <c r="DK1038" s="12"/>
      <c r="DL1038" s="12"/>
      <c r="DM1038" s="12"/>
      <c r="DN1038" s="12"/>
      <c r="DO1038" s="12"/>
      <c r="DP1038" s="12"/>
      <c r="DQ1038" s="12"/>
      <c r="DR1038" s="12"/>
      <c r="DS1038" s="12"/>
      <c r="DT1038" s="12"/>
      <c r="DU1038" s="12"/>
      <c r="DV1038" s="12"/>
      <c r="DW1038" s="12"/>
      <c r="DX1038" s="12"/>
      <c r="DY1038" s="12"/>
      <c r="DZ1038" s="12"/>
      <c r="EA1038" s="12"/>
      <c r="EB1038" s="12"/>
      <c r="EC1038" s="12"/>
      <c r="ED1038" s="12"/>
      <c r="EE1038" s="12"/>
      <c r="EF1038" s="12"/>
      <c r="EG1038" s="12"/>
      <c r="EH1038" s="12"/>
      <c r="EI1038" s="12"/>
      <c r="EJ1038" s="12"/>
      <c r="EK1038" s="12"/>
      <c r="EL1038" s="12"/>
      <c r="EM1038" s="12"/>
      <c r="EN1038" s="12"/>
      <c r="EO1038" s="12"/>
      <c r="EP1038" s="12"/>
      <c r="EQ1038" s="12"/>
      <c r="ER1038" s="12"/>
      <c r="ES1038" s="12"/>
      <c r="ET1038" s="12"/>
      <c r="EU1038" s="12"/>
      <c r="EV1038" s="12"/>
      <c r="EW1038" s="12"/>
      <c r="EX1038" s="12"/>
      <c r="EY1038" s="12"/>
      <c r="EZ1038" s="12"/>
      <c r="FA1038" s="12"/>
      <c r="FB1038" s="12"/>
      <c r="FC1038" s="12"/>
      <c r="FD1038" s="12"/>
      <c r="FE1038" s="12"/>
      <c r="FF1038" s="12"/>
      <c r="FG1038" s="12"/>
      <c r="FH1038" s="12"/>
      <c r="FI1038" s="12"/>
      <c r="FJ1038" s="12"/>
      <c r="FK1038" s="12"/>
      <c r="FL1038" s="12"/>
      <c r="FM1038" s="12"/>
      <c r="FN1038" s="12"/>
      <c r="FO1038" s="12"/>
      <c r="FP1038" s="12"/>
      <c r="FQ1038" s="12"/>
      <c r="FR1038" s="12"/>
    </row>
    <row r="1039" spans="19:174" x14ac:dyDescent="0.3">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c r="BC1039" s="12"/>
      <c r="BD1039" s="12"/>
      <c r="BE1039" s="12"/>
      <c r="BF1039" s="12"/>
      <c r="BG1039" s="12"/>
      <c r="BH1039" s="12"/>
      <c r="BI1039" s="12"/>
      <c r="BJ1039" s="12"/>
      <c r="BK1039" s="12"/>
      <c r="BL1039" s="12"/>
      <c r="BM1039" s="12"/>
      <c r="BN1039" s="12"/>
      <c r="BO1039" s="12"/>
      <c r="BP1039" s="12"/>
      <c r="BQ1039" s="12"/>
      <c r="BR1039" s="12"/>
      <c r="BS1039" s="12"/>
      <c r="BT1039" s="12"/>
      <c r="BU1039" s="12"/>
      <c r="BV1039" s="12"/>
      <c r="BW1039" s="12"/>
      <c r="BX1039" s="12"/>
      <c r="BY1039" s="12"/>
      <c r="BZ1039" s="12"/>
      <c r="CA1039" s="12"/>
      <c r="CB1039" s="12"/>
      <c r="CC1039" s="12"/>
      <c r="CD1039" s="12"/>
      <c r="CE1039" s="12"/>
      <c r="CF1039" s="12"/>
      <c r="CG1039" s="12"/>
      <c r="CH1039" s="12"/>
      <c r="CI1039" s="12"/>
      <c r="CJ1039" s="12"/>
      <c r="CK1039" s="12"/>
      <c r="CL1039" s="12"/>
      <c r="CM1039" s="12"/>
      <c r="CN1039" s="12"/>
      <c r="CO1039" s="12"/>
      <c r="CP1039" s="12"/>
      <c r="CQ1039" s="12"/>
      <c r="CR1039" s="12"/>
      <c r="CS1039" s="12"/>
      <c r="CT1039" s="12"/>
      <c r="CU1039" s="12"/>
      <c r="CV1039" s="12"/>
      <c r="CW1039" s="12"/>
      <c r="CX1039" s="12"/>
      <c r="CY1039" s="12"/>
      <c r="CZ1039" s="12"/>
      <c r="DA1039" s="12"/>
      <c r="DB1039" s="12"/>
      <c r="DC1039" s="12"/>
      <c r="DD1039" s="12"/>
      <c r="DE1039" s="12"/>
      <c r="DF1039" s="12"/>
      <c r="DG1039" s="12"/>
      <c r="DH1039" s="12"/>
      <c r="DI1039" s="12"/>
      <c r="DJ1039" s="12"/>
      <c r="DK1039" s="12"/>
      <c r="DL1039" s="12"/>
      <c r="DM1039" s="12"/>
      <c r="DN1039" s="12"/>
      <c r="DO1039" s="12"/>
      <c r="DP1039" s="12"/>
      <c r="DQ1039" s="12"/>
      <c r="DR1039" s="12"/>
      <c r="DS1039" s="12"/>
      <c r="DT1039" s="12"/>
      <c r="DU1039" s="12"/>
      <c r="DV1039" s="12"/>
      <c r="DW1039" s="12"/>
      <c r="DX1039" s="12"/>
      <c r="DY1039" s="12"/>
      <c r="DZ1039" s="12"/>
      <c r="EA1039" s="12"/>
      <c r="EB1039" s="12"/>
      <c r="EC1039" s="12"/>
      <c r="ED1039" s="12"/>
      <c r="EE1039" s="12"/>
      <c r="EF1039" s="12"/>
      <c r="EG1039" s="12"/>
      <c r="EH1039" s="12"/>
      <c r="EI1039" s="12"/>
      <c r="EJ1039" s="12"/>
      <c r="EK1039" s="12"/>
      <c r="EL1039" s="12"/>
      <c r="EM1039" s="12"/>
      <c r="EN1039" s="12"/>
      <c r="EO1039" s="12"/>
      <c r="EP1039" s="12"/>
      <c r="EQ1039" s="12"/>
      <c r="ER1039" s="12"/>
      <c r="ES1039" s="12"/>
      <c r="ET1039" s="12"/>
      <c r="EU1039" s="12"/>
      <c r="EV1039" s="12"/>
      <c r="EW1039" s="12"/>
      <c r="EX1039" s="12"/>
      <c r="EY1039" s="12"/>
      <c r="EZ1039" s="12"/>
      <c r="FA1039" s="12"/>
      <c r="FB1039" s="12"/>
      <c r="FC1039" s="12"/>
      <c r="FD1039" s="12"/>
      <c r="FE1039" s="12"/>
      <c r="FF1039" s="12"/>
      <c r="FG1039" s="12"/>
      <c r="FH1039" s="12"/>
      <c r="FI1039" s="12"/>
      <c r="FJ1039" s="12"/>
      <c r="FK1039" s="12"/>
      <c r="FL1039" s="12"/>
      <c r="FM1039" s="12"/>
      <c r="FN1039" s="12"/>
      <c r="FO1039" s="12"/>
      <c r="FP1039" s="12"/>
      <c r="FQ1039" s="12"/>
      <c r="FR1039" s="12"/>
    </row>
    <row r="1040" spans="19:174" x14ac:dyDescent="0.3">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c r="BC1040" s="12"/>
      <c r="BD1040" s="12"/>
      <c r="BE1040" s="12"/>
      <c r="BF1040" s="12"/>
      <c r="BG1040" s="12"/>
      <c r="BH1040" s="12"/>
      <c r="BI1040" s="12"/>
      <c r="BJ1040" s="12"/>
      <c r="BK1040" s="12"/>
      <c r="BL1040" s="12"/>
      <c r="BM1040" s="12"/>
      <c r="BN1040" s="12"/>
      <c r="BO1040" s="12"/>
      <c r="BP1040" s="12"/>
      <c r="BQ1040" s="12"/>
      <c r="BR1040" s="12"/>
      <c r="BS1040" s="12"/>
      <c r="BT1040" s="12"/>
      <c r="BU1040" s="12"/>
      <c r="BV1040" s="12"/>
      <c r="BW1040" s="12"/>
      <c r="BX1040" s="12"/>
      <c r="BY1040" s="12"/>
      <c r="BZ1040" s="12"/>
      <c r="CA1040" s="12"/>
      <c r="CB1040" s="12"/>
      <c r="CC1040" s="12"/>
      <c r="CD1040" s="12"/>
      <c r="CE1040" s="12"/>
      <c r="CF1040" s="12"/>
      <c r="CG1040" s="12"/>
      <c r="CH1040" s="12"/>
      <c r="CI1040" s="12"/>
      <c r="CJ1040" s="12"/>
      <c r="CK1040" s="12"/>
      <c r="CL1040" s="12"/>
      <c r="CM1040" s="12"/>
      <c r="CN1040" s="12"/>
      <c r="CO1040" s="12"/>
      <c r="CP1040" s="12"/>
      <c r="CQ1040" s="12"/>
      <c r="CR1040" s="12"/>
      <c r="CS1040" s="12"/>
      <c r="CT1040" s="12"/>
      <c r="CU1040" s="12"/>
      <c r="CV1040" s="12"/>
      <c r="CW1040" s="12"/>
      <c r="CX1040" s="12"/>
      <c r="CY1040" s="12"/>
      <c r="CZ1040" s="12"/>
      <c r="DA1040" s="12"/>
      <c r="DB1040" s="12"/>
      <c r="DC1040" s="12"/>
      <c r="DD1040" s="12"/>
      <c r="DE1040" s="12"/>
      <c r="DF1040" s="12"/>
      <c r="DG1040" s="12"/>
      <c r="DH1040" s="12"/>
      <c r="DI1040" s="12"/>
      <c r="DJ1040" s="12"/>
      <c r="DK1040" s="12"/>
      <c r="DL1040" s="12"/>
      <c r="DM1040" s="12"/>
      <c r="DN1040" s="12"/>
      <c r="DO1040" s="12"/>
      <c r="DP1040" s="12"/>
      <c r="DQ1040" s="12"/>
      <c r="DR1040" s="12"/>
      <c r="DS1040" s="12"/>
      <c r="DT1040" s="12"/>
      <c r="DU1040" s="12"/>
      <c r="DV1040" s="12"/>
      <c r="DW1040" s="12"/>
      <c r="DX1040" s="12"/>
      <c r="DY1040" s="12"/>
      <c r="DZ1040" s="12"/>
      <c r="EA1040" s="12"/>
      <c r="EB1040" s="12"/>
      <c r="EC1040" s="12"/>
      <c r="ED1040" s="12"/>
      <c r="EE1040" s="12"/>
      <c r="EF1040" s="12"/>
      <c r="EG1040" s="12"/>
      <c r="EH1040" s="12"/>
      <c r="EI1040" s="12"/>
      <c r="EJ1040" s="12"/>
      <c r="EK1040" s="12"/>
      <c r="EL1040" s="12"/>
      <c r="EM1040" s="12"/>
      <c r="EN1040" s="12"/>
      <c r="EO1040" s="12"/>
      <c r="EP1040" s="12"/>
      <c r="EQ1040" s="12"/>
      <c r="ER1040" s="12"/>
      <c r="ES1040" s="12"/>
      <c r="ET1040" s="12"/>
      <c r="EU1040" s="12"/>
      <c r="EV1040" s="12"/>
      <c r="EW1040" s="12"/>
      <c r="EX1040" s="12"/>
      <c r="EY1040" s="12"/>
      <c r="EZ1040" s="12"/>
      <c r="FA1040" s="12"/>
      <c r="FB1040" s="12"/>
      <c r="FC1040" s="12"/>
      <c r="FD1040" s="12"/>
      <c r="FE1040" s="12"/>
      <c r="FF1040" s="12"/>
      <c r="FG1040" s="12"/>
      <c r="FH1040" s="12"/>
      <c r="FI1040" s="12"/>
      <c r="FJ1040" s="12"/>
      <c r="FK1040" s="12"/>
      <c r="FL1040" s="12"/>
      <c r="FM1040" s="12"/>
      <c r="FN1040" s="12"/>
      <c r="FO1040" s="12"/>
      <c r="FP1040" s="12"/>
      <c r="FQ1040" s="12"/>
      <c r="FR1040" s="12"/>
    </row>
    <row r="1041" spans="19:174" x14ac:dyDescent="0.3">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c r="BC1041" s="12"/>
      <c r="BD1041" s="12"/>
      <c r="BE1041" s="12"/>
      <c r="BF1041" s="12"/>
      <c r="BG1041" s="12"/>
      <c r="BH1041" s="12"/>
      <c r="BI1041" s="12"/>
      <c r="BJ1041" s="12"/>
      <c r="BK1041" s="12"/>
      <c r="BL1041" s="12"/>
      <c r="BM1041" s="12"/>
      <c r="BN1041" s="12"/>
      <c r="BO1041" s="12"/>
      <c r="BP1041" s="12"/>
      <c r="BQ1041" s="12"/>
      <c r="BR1041" s="12"/>
      <c r="BS1041" s="12"/>
      <c r="BT1041" s="12"/>
      <c r="BU1041" s="12"/>
      <c r="BV1041" s="12"/>
      <c r="BW1041" s="12"/>
      <c r="BX1041" s="12"/>
      <c r="BY1041" s="12"/>
      <c r="BZ1041" s="12"/>
      <c r="CA1041" s="12"/>
      <c r="CB1041" s="12"/>
      <c r="CC1041" s="12"/>
      <c r="CD1041" s="12"/>
      <c r="CE1041" s="12"/>
      <c r="CF1041" s="12"/>
      <c r="CG1041" s="12"/>
      <c r="CH1041" s="12"/>
      <c r="CI1041" s="12"/>
      <c r="CJ1041" s="12"/>
      <c r="CK1041" s="12"/>
      <c r="CL1041" s="12"/>
      <c r="CM1041" s="12"/>
      <c r="CN1041" s="12"/>
      <c r="CO1041" s="12"/>
      <c r="CP1041" s="12"/>
      <c r="CQ1041" s="12"/>
      <c r="CR1041" s="12"/>
      <c r="CS1041" s="12"/>
      <c r="CT1041" s="12"/>
      <c r="CU1041" s="12"/>
      <c r="CV1041" s="12"/>
      <c r="CW1041" s="12"/>
      <c r="CX1041" s="12"/>
      <c r="CY1041" s="12"/>
      <c r="CZ1041" s="12"/>
      <c r="DA1041" s="12"/>
      <c r="DB1041" s="12"/>
      <c r="DC1041" s="12"/>
      <c r="DD1041" s="12"/>
      <c r="DE1041" s="12"/>
      <c r="DF1041" s="12"/>
      <c r="DG1041" s="12"/>
      <c r="DH1041" s="12"/>
      <c r="DI1041" s="12"/>
      <c r="DJ1041" s="12"/>
      <c r="DK1041" s="12"/>
      <c r="DL1041" s="12"/>
      <c r="DM1041" s="12"/>
      <c r="DN1041" s="12"/>
      <c r="DO1041" s="12"/>
      <c r="DP1041" s="12"/>
      <c r="DQ1041" s="12"/>
      <c r="DR1041" s="12"/>
      <c r="DS1041" s="12"/>
      <c r="DT1041" s="12"/>
      <c r="DU1041" s="12"/>
      <c r="DV1041" s="12"/>
      <c r="DW1041" s="12"/>
      <c r="DX1041" s="12"/>
      <c r="DY1041" s="12"/>
      <c r="DZ1041" s="12"/>
      <c r="EA1041" s="12"/>
      <c r="EB1041" s="12"/>
      <c r="EC1041" s="12"/>
      <c r="ED1041" s="12"/>
      <c r="EE1041" s="12"/>
      <c r="EF1041" s="12"/>
      <c r="EG1041" s="12"/>
      <c r="EH1041" s="12"/>
      <c r="EI1041" s="12"/>
      <c r="EJ1041" s="12"/>
      <c r="EK1041" s="12"/>
      <c r="EL1041" s="12"/>
      <c r="EM1041" s="12"/>
      <c r="EN1041" s="12"/>
      <c r="EO1041" s="12"/>
      <c r="EP1041" s="12"/>
      <c r="EQ1041" s="12"/>
      <c r="ER1041" s="12"/>
      <c r="ES1041" s="12"/>
      <c r="ET1041" s="12"/>
      <c r="EU1041" s="12"/>
      <c r="EV1041" s="12"/>
      <c r="EW1041" s="12"/>
      <c r="EX1041" s="12"/>
      <c r="EY1041" s="12"/>
      <c r="EZ1041" s="12"/>
      <c r="FA1041" s="12"/>
      <c r="FB1041" s="12"/>
      <c r="FC1041" s="12"/>
      <c r="FD1041" s="12"/>
      <c r="FE1041" s="12"/>
      <c r="FF1041" s="12"/>
      <c r="FG1041" s="12"/>
      <c r="FH1041" s="12"/>
      <c r="FI1041" s="12"/>
      <c r="FJ1041" s="12"/>
      <c r="FK1041" s="12"/>
      <c r="FL1041" s="12"/>
      <c r="FM1041" s="12"/>
      <c r="FN1041" s="12"/>
      <c r="FO1041" s="12"/>
      <c r="FP1041" s="12"/>
      <c r="FQ1041" s="12"/>
      <c r="FR1041" s="12"/>
    </row>
    <row r="1042" spans="19:174" x14ac:dyDescent="0.3">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BQ1042" s="12"/>
      <c r="BR1042" s="12"/>
      <c r="BS1042" s="12"/>
      <c r="BT1042" s="12"/>
      <c r="BU1042" s="12"/>
      <c r="BV1042" s="12"/>
      <c r="BW1042" s="12"/>
      <c r="BX1042" s="12"/>
      <c r="BY1042" s="12"/>
      <c r="BZ1042" s="12"/>
      <c r="CA1042" s="12"/>
      <c r="CB1042" s="12"/>
      <c r="CC1042" s="12"/>
      <c r="CD1042" s="12"/>
      <c r="CE1042" s="12"/>
      <c r="CF1042" s="12"/>
      <c r="CG1042" s="12"/>
      <c r="CH1042" s="12"/>
      <c r="CI1042" s="12"/>
      <c r="CJ1042" s="12"/>
      <c r="CK1042" s="12"/>
      <c r="CL1042" s="12"/>
      <c r="CM1042" s="12"/>
      <c r="CN1042" s="12"/>
      <c r="CO1042" s="12"/>
      <c r="CP1042" s="12"/>
      <c r="CQ1042" s="12"/>
      <c r="CR1042" s="12"/>
      <c r="CS1042" s="12"/>
      <c r="CT1042" s="12"/>
      <c r="CU1042" s="12"/>
      <c r="CV1042" s="12"/>
      <c r="CW1042" s="12"/>
      <c r="CX1042" s="12"/>
      <c r="CY1042" s="12"/>
      <c r="CZ1042" s="12"/>
      <c r="DA1042" s="12"/>
      <c r="DB1042" s="12"/>
      <c r="DC1042" s="12"/>
      <c r="DD1042" s="12"/>
      <c r="DE1042" s="12"/>
      <c r="DF1042" s="12"/>
      <c r="DG1042" s="12"/>
      <c r="DH1042" s="12"/>
      <c r="DI1042" s="12"/>
      <c r="DJ1042" s="12"/>
      <c r="DK1042" s="12"/>
      <c r="DL1042" s="12"/>
      <c r="DM1042" s="12"/>
      <c r="DN1042" s="12"/>
      <c r="DO1042" s="12"/>
      <c r="DP1042" s="12"/>
      <c r="DQ1042" s="12"/>
      <c r="DR1042" s="12"/>
      <c r="DS1042" s="12"/>
      <c r="DT1042" s="12"/>
      <c r="DU1042" s="12"/>
      <c r="DV1042" s="12"/>
      <c r="DW1042" s="12"/>
      <c r="DX1042" s="12"/>
      <c r="DY1042" s="12"/>
      <c r="DZ1042" s="12"/>
      <c r="EA1042" s="12"/>
      <c r="EB1042" s="12"/>
      <c r="EC1042" s="12"/>
      <c r="ED1042" s="12"/>
      <c r="EE1042" s="12"/>
      <c r="EF1042" s="12"/>
      <c r="EG1042" s="12"/>
      <c r="EH1042" s="12"/>
      <c r="EI1042" s="12"/>
      <c r="EJ1042" s="12"/>
      <c r="EK1042" s="12"/>
      <c r="EL1042" s="12"/>
      <c r="EM1042" s="12"/>
      <c r="EN1042" s="12"/>
      <c r="EO1042" s="12"/>
      <c r="EP1042" s="12"/>
      <c r="EQ1042" s="12"/>
      <c r="ER1042" s="12"/>
      <c r="ES1042" s="12"/>
      <c r="ET1042" s="12"/>
      <c r="EU1042" s="12"/>
      <c r="EV1042" s="12"/>
      <c r="EW1042" s="12"/>
      <c r="EX1042" s="12"/>
      <c r="EY1042" s="12"/>
      <c r="EZ1042" s="12"/>
      <c r="FA1042" s="12"/>
      <c r="FB1042" s="12"/>
      <c r="FC1042" s="12"/>
      <c r="FD1042" s="12"/>
      <c r="FE1042" s="12"/>
      <c r="FF1042" s="12"/>
      <c r="FG1042" s="12"/>
      <c r="FH1042" s="12"/>
      <c r="FI1042" s="12"/>
      <c r="FJ1042" s="12"/>
      <c r="FK1042" s="12"/>
      <c r="FL1042" s="12"/>
      <c r="FM1042" s="12"/>
      <c r="FN1042" s="12"/>
      <c r="FO1042" s="12"/>
      <c r="FP1042" s="12"/>
      <c r="FQ1042" s="12"/>
      <c r="FR1042" s="12"/>
    </row>
    <row r="1043" spans="19:174" x14ac:dyDescent="0.3">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BQ1043" s="12"/>
      <c r="BR1043" s="12"/>
      <c r="BS1043" s="12"/>
      <c r="BT1043" s="12"/>
      <c r="BU1043" s="12"/>
      <c r="BV1043" s="12"/>
      <c r="BW1043" s="12"/>
      <c r="BX1043" s="12"/>
      <c r="BY1043" s="12"/>
      <c r="BZ1043" s="12"/>
      <c r="CA1043" s="12"/>
      <c r="CB1043" s="12"/>
      <c r="CC1043" s="12"/>
      <c r="CD1043" s="12"/>
      <c r="CE1043" s="12"/>
      <c r="CF1043" s="12"/>
      <c r="CG1043" s="12"/>
      <c r="CH1043" s="12"/>
      <c r="CI1043" s="12"/>
      <c r="CJ1043" s="12"/>
      <c r="CK1043" s="12"/>
      <c r="CL1043" s="12"/>
      <c r="CM1043" s="12"/>
      <c r="CN1043" s="12"/>
      <c r="CO1043" s="12"/>
      <c r="CP1043" s="12"/>
      <c r="CQ1043" s="12"/>
      <c r="CR1043" s="12"/>
      <c r="CS1043" s="12"/>
      <c r="CT1043" s="12"/>
      <c r="CU1043" s="12"/>
      <c r="CV1043" s="12"/>
      <c r="CW1043" s="12"/>
      <c r="CX1043" s="12"/>
      <c r="CY1043" s="12"/>
      <c r="CZ1043" s="12"/>
      <c r="DA1043" s="12"/>
      <c r="DB1043" s="12"/>
      <c r="DC1043" s="12"/>
      <c r="DD1043" s="12"/>
      <c r="DE1043" s="12"/>
      <c r="DF1043" s="12"/>
      <c r="DG1043" s="12"/>
      <c r="DH1043" s="12"/>
      <c r="DI1043" s="12"/>
      <c r="DJ1043" s="12"/>
      <c r="DK1043" s="12"/>
      <c r="DL1043" s="12"/>
      <c r="DM1043" s="12"/>
      <c r="DN1043" s="12"/>
      <c r="DO1043" s="12"/>
      <c r="DP1043" s="12"/>
      <c r="DQ1043" s="12"/>
      <c r="DR1043" s="12"/>
      <c r="DS1043" s="12"/>
      <c r="DT1043" s="12"/>
      <c r="DU1043" s="12"/>
      <c r="DV1043" s="12"/>
      <c r="DW1043" s="12"/>
      <c r="DX1043" s="12"/>
      <c r="DY1043" s="12"/>
      <c r="DZ1043" s="12"/>
      <c r="EA1043" s="12"/>
      <c r="EB1043" s="12"/>
      <c r="EC1043" s="12"/>
      <c r="ED1043" s="12"/>
      <c r="EE1043" s="12"/>
      <c r="EF1043" s="12"/>
      <c r="EG1043" s="12"/>
      <c r="EH1043" s="12"/>
      <c r="EI1043" s="12"/>
      <c r="EJ1043" s="12"/>
      <c r="EK1043" s="12"/>
      <c r="EL1043" s="12"/>
      <c r="EM1043" s="12"/>
      <c r="EN1043" s="12"/>
      <c r="EO1043" s="12"/>
      <c r="EP1043" s="12"/>
      <c r="EQ1043" s="12"/>
      <c r="ER1043" s="12"/>
      <c r="ES1043" s="12"/>
      <c r="ET1043" s="12"/>
      <c r="EU1043" s="12"/>
      <c r="EV1043" s="12"/>
      <c r="EW1043" s="12"/>
      <c r="EX1043" s="12"/>
      <c r="EY1043" s="12"/>
      <c r="EZ1043" s="12"/>
      <c r="FA1043" s="12"/>
      <c r="FB1043" s="12"/>
      <c r="FC1043" s="12"/>
      <c r="FD1043" s="12"/>
      <c r="FE1043" s="12"/>
      <c r="FF1043" s="12"/>
      <c r="FG1043" s="12"/>
      <c r="FH1043" s="12"/>
      <c r="FI1043" s="12"/>
      <c r="FJ1043" s="12"/>
      <c r="FK1043" s="12"/>
      <c r="FL1043" s="12"/>
      <c r="FM1043" s="12"/>
      <c r="FN1043" s="12"/>
      <c r="FO1043" s="12"/>
      <c r="FP1043" s="12"/>
      <c r="FQ1043" s="12"/>
      <c r="FR1043" s="12"/>
    </row>
    <row r="1044" spans="19:174" x14ac:dyDescent="0.3">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c r="BC1044" s="12"/>
      <c r="BD1044" s="12"/>
      <c r="BE1044" s="12"/>
      <c r="BF1044" s="12"/>
      <c r="BG1044" s="12"/>
      <c r="BH1044" s="12"/>
      <c r="BI1044" s="12"/>
      <c r="BJ1044" s="12"/>
      <c r="BK1044" s="12"/>
      <c r="BL1044" s="12"/>
      <c r="BM1044" s="12"/>
      <c r="BN1044" s="12"/>
      <c r="BO1044" s="12"/>
      <c r="BP1044" s="12"/>
      <c r="BQ1044" s="12"/>
      <c r="BR1044" s="12"/>
      <c r="BS1044" s="12"/>
      <c r="BT1044" s="12"/>
      <c r="BU1044" s="12"/>
      <c r="BV1044" s="12"/>
      <c r="BW1044" s="12"/>
      <c r="BX1044" s="12"/>
      <c r="BY1044" s="12"/>
      <c r="BZ1044" s="12"/>
      <c r="CA1044" s="12"/>
      <c r="CB1044" s="12"/>
      <c r="CC1044" s="12"/>
      <c r="CD1044" s="12"/>
      <c r="CE1044" s="12"/>
      <c r="CF1044" s="12"/>
      <c r="CG1044" s="12"/>
      <c r="CH1044" s="12"/>
      <c r="CI1044" s="12"/>
      <c r="CJ1044" s="12"/>
      <c r="CK1044" s="12"/>
      <c r="CL1044" s="12"/>
      <c r="CM1044" s="12"/>
      <c r="CN1044" s="12"/>
      <c r="CO1044" s="12"/>
      <c r="CP1044" s="12"/>
      <c r="CQ1044" s="12"/>
      <c r="CR1044" s="12"/>
      <c r="CS1044" s="12"/>
      <c r="CT1044" s="12"/>
      <c r="CU1044" s="12"/>
      <c r="CV1044" s="12"/>
      <c r="CW1044" s="12"/>
      <c r="CX1044" s="12"/>
      <c r="CY1044" s="12"/>
      <c r="CZ1044" s="12"/>
      <c r="DA1044" s="12"/>
      <c r="DB1044" s="12"/>
      <c r="DC1044" s="12"/>
      <c r="DD1044" s="12"/>
      <c r="DE1044" s="12"/>
      <c r="DF1044" s="12"/>
      <c r="DG1044" s="12"/>
      <c r="DH1044" s="12"/>
      <c r="DI1044" s="12"/>
      <c r="DJ1044" s="12"/>
      <c r="DK1044" s="12"/>
      <c r="DL1044" s="12"/>
      <c r="DM1044" s="12"/>
      <c r="DN1044" s="12"/>
      <c r="DO1044" s="12"/>
      <c r="DP1044" s="12"/>
      <c r="DQ1044" s="12"/>
      <c r="DR1044" s="12"/>
      <c r="DS1044" s="12"/>
      <c r="DT1044" s="12"/>
      <c r="DU1044" s="12"/>
      <c r="DV1044" s="12"/>
      <c r="DW1044" s="12"/>
      <c r="DX1044" s="12"/>
      <c r="DY1044" s="12"/>
      <c r="DZ1044" s="12"/>
      <c r="EA1044" s="12"/>
      <c r="EB1044" s="12"/>
      <c r="EC1044" s="12"/>
      <c r="ED1044" s="12"/>
      <c r="EE1044" s="12"/>
      <c r="EF1044" s="12"/>
      <c r="EG1044" s="12"/>
      <c r="EH1044" s="12"/>
      <c r="EI1044" s="12"/>
      <c r="EJ1044" s="12"/>
      <c r="EK1044" s="12"/>
      <c r="EL1044" s="12"/>
      <c r="EM1044" s="12"/>
      <c r="EN1044" s="12"/>
      <c r="EO1044" s="12"/>
      <c r="EP1044" s="12"/>
      <c r="EQ1044" s="12"/>
      <c r="ER1044" s="12"/>
      <c r="ES1044" s="12"/>
      <c r="ET1044" s="12"/>
      <c r="EU1044" s="12"/>
      <c r="EV1044" s="12"/>
      <c r="EW1044" s="12"/>
      <c r="EX1044" s="12"/>
      <c r="EY1044" s="12"/>
      <c r="EZ1044" s="12"/>
      <c r="FA1044" s="12"/>
      <c r="FB1044" s="12"/>
      <c r="FC1044" s="12"/>
      <c r="FD1044" s="12"/>
      <c r="FE1044" s="12"/>
      <c r="FF1044" s="12"/>
      <c r="FG1044" s="12"/>
      <c r="FH1044" s="12"/>
      <c r="FI1044" s="12"/>
      <c r="FJ1044" s="12"/>
      <c r="FK1044" s="12"/>
      <c r="FL1044" s="12"/>
      <c r="FM1044" s="12"/>
      <c r="FN1044" s="12"/>
      <c r="FO1044" s="12"/>
      <c r="FP1044" s="12"/>
      <c r="FQ1044" s="12"/>
      <c r="FR1044" s="12"/>
    </row>
    <row r="1045" spans="19:174" x14ac:dyDescent="0.3">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c r="BC1045" s="12"/>
      <c r="BD1045" s="12"/>
      <c r="BE1045" s="12"/>
      <c r="BF1045" s="12"/>
      <c r="BG1045" s="12"/>
      <c r="BH1045" s="12"/>
      <c r="BI1045" s="12"/>
      <c r="BJ1045" s="12"/>
      <c r="BK1045" s="12"/>
      <c r="BL1045" s="12"/>
      <c r="BM1045" s="12"/>
      <c r="BN1045" s="12"/>
      <c r="BO1045" s="12"/>
      <c r="BP1045" s="12"/>
      <c r="BQ1045" s="12"/>
      <c r="BR1045" s="12"/>
      <c r="BS1045" s="12"/>
      <c r="BT1045" s="12"/>
      <c r="BU1045" s="12"/>
      <c r="BV1045" s="12"/>
      <c r="BW1045" s="12"/>
      <c r="BX1045" s="12"/>
      <c r="BY1045" s="12"/>
      <c r="BZ1045" s="12"/>
      <c r="CA1045" s="12"/>
      <c r="CB1045" s="12"/>
      <c r="CC1045" s="12"/>
      <c r="CD1045" s="12"/>
      <c r="CE1045" s="12"/>
      <c r="CF1045" s="12"/>
      <c r="CG1045" s="12"/>
      <c r="CH1045" s="12"/>
      <c r="CI1045" s="12"/>
      <c r="CJ1045" s="12"/>
      <c r="CK1045" s="12"/>
      <c r="CL1045" s="12"/>
      <c r="CM1045" s="12"/>
      <c r="CN1045" s="12"/>
      <c r="CO1045" s="12"/>
      <c r="CP1045" s="12"/>
      <c r="CQ1045" s="12"/>
      <c r="CR1045" s="12"/>
      <c r="CS1045" s="12"/>
      <c r="CT1045" s="12"/>
      <c r="CU1045" s="12"/>
      <c r="CV1045" s="12"/>
      <c r="CW1045" s="12"/>
      <c r="CX1045" s="12"/>
      <c r="CY1045" s="12"/>
      <c r="CZ1045" s="12"/>
      <c r="DA1045" s="12"/>
      <c r="DB1045" s="12"/>
      <c r="DC1045" s="12"/>
      <c r="DD1045" s="12"/>
      <c r="DE1045" s="12"/>
      <c r="DF1045" s="12"/>
      <c r="DG1045" s="12"/>
      <c r="DH1045" s="12"/>
      <c r="DI1045" s="12"/>
      <c r="DJ1045" s="12"/>
      <c r="DK1045" s="12"/>
      <c r="DL1045" s="12"/>
      <c r="DM1045" s="12"/>
      <c r="DN1045" s="12"/>
      <c r="DO1045" s="12"/>
      <c r="DP1045" s="12"/>
      <c r="DQ1045" s="12"/>
      <c r="DR1045" s="12"/>
      <c r="DS1045" s="12"/>
      <c r="DT1045" s="12"/>
      <c r="DU1045" s="12"/>
      <c r="DV1045" s="12"/>
      <c r="DW1045" s="12"/>
      <c r="DX1045" s="12"/>
      <c r="DY1045" s="12"/>
      <c r="DZ1045" s="12"/>
      <c r="EA1045" s="12"/>
      <c r="EB1045" s="12"/>
      <c r="EC1045" s="12"/>
      <c r="ED1045" s="12"/>
      <c r="EE1045" s="12"/>
      <c r="EF1045" s="12"/>
      <c r="EG1045" s="12"/>
      <c r="EH1045" s="12"/>
      <c r="EI1045" s="12"/>
      <c r="EJ1045" s="12"/>
      <c r="EK1045" s="12"/>
      <c r="EL1045" s="12"/>
      <c r="EM1045" s="12"/>
      <c r="EN1045" s="12"/>
      <c r="EO1045" s="12"/>
      <c r="EP1045" s="12"/>
      <c r="EQ1045" s="12"/>
      <c r="ER1045" s="12"/>
      <c r="ES1045" s="12"/>
      <c r="ET1045" s="12"/>
      <c r="EU1045" s="12"/>
      <c r="EV1045" s="12"/>
      <c r="EW1045" s="12"/>
      <c r="EX1045" s="12"/>
      <c r="EY1045" s="12"/>
      <c r="EZ1045" s="12"/>
      <c r="FA1045" s="12"/>
      <c r="FB1045" s="12"/>
      <c r="FC1045" s="12"/>
      <c r="FD1045" s="12"/>
      <c r="FE1045" s="12"/>
      <c r="FF1045" s="12"/>
      <c r="FG1045" s="12"/>
      <c r="FH1045" s="12"/>
      <c r="FI1045" s="12"/>
      <c r="FJ1045" s="12"/>
      <c r="FK1045" s="12"/>
      <c r="FL1045" s="12"/>
      <c r="FM1045" s="12"/>
      <c r="FN1045" s="12"/>
      <c r="FO1045" s="12"/>
      <c r="FP1045" s="12"/>
      <c r="FQ1045" s="12"/>
      <c r="FR1045" s="12"/>
    </row>
    <row r="1046" spans="19:174" x14ac:dyDescent="0.3">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2"/>
      <c r="BT1046" s="12"/>
      <c r="BU1046" s="12"/>
      <c r="BV1046" s="12"/>
      <c r="BW1046" s="12"/>
      <c r="BX1046" s="12"/>
      <c r="BY1046" s="12"/>
      <c r="BZ1046" s="12"/>
      <c r="CA1046" s="12"/>
      <c r="CB1046" s="12"/>
      <c r="CC1046" s="12"/>
      <c r="CD1046" s="12"/>
      <c r="CE1046" s="12"/>
      <c r="CF1046" s="12"/>
      <c r="CG1046" s="12"/>
      <c r="CH1046" s="12"/>
      <c r="CI1046" s="12"/>
      <c r="CJ1046" s="12"/>
      <c r="CK1046" s="12"/>
      <c r="CL1046" s="12"/>
      <c r="CM1046" s="12"/>
      <c r="CN1046" s="12"/>
      <c r="CO1046" s="12"/>
      <c r="CP1046" s="12"/>
      <c r="CQ1046" s="12"/>
      <c r="CR1046" s="12"/>
      <c r="CS1046" s="12"/>
      <c r="CT1046" s="12"/>
      <c r="CU1046" s="12"/>
      <c r="CV1046" s="12"/>
      <c r="CW1046" s="12"/>
      <c r="CX1046" s="12"/>
      <c r="CY1046" s="12"/>
      <c r="CZ1046" s="12"/>
      <c r="DA1046" s="12"/>
      <c r="DB1046" s="12"/>
      <c r="DC1046" s="12"/>
      <c r="DD1046" s="12"/>
      <c r="DE1046" s="12"/>
      <c r="DF1046" s="12"/>
      <c r="DG1046" s="12"/>
      <c r="DH1046" s="12"/>
      <c r="DI1046" s="12"/>
      <c r="DJ1046" s="12"/>
      <c r="DK1046" s="12"/>
      <c r="DL1046" s="12"/>
      <c r="DM1046" s="12"/>
      <c r="DN1046" s="12"/>
      <c r="DO1046" s="12"/>
      <c r="DP1046" s="12"/>
      <c r="DQ1046" s="12"/>
      <c r="DR1046" s="12"/>
      <c r="DS1046" s="12"/>
      <c r="DT1046" s="12"/>
      <c r="DU1046" s="12"/>
      <c r="DV1046" s="12"/>
      <c r="DW1046" s="12"/>
      <c r="DX1046" s="12"/>
      <c r="DY1046" s="12"/>
      <c r="DZ1046" s="12"/>
      <c r="EA1046" s="12"/>
      <c r="EB1046" s="12"/>
      <c r="EC1046" s="12"/>
      <c r="ED1046" s="12"/>
      <c r="EE1046" s="12"/>
      <c r="EF1046" s="12"/>
      <c r="EG1046" s="12"/>
      <c r="EH1046" s="12"/>
      <c r="EI1046" s="12"/>
      <c r="EJ1046" s="12"/>
      <c r="EK1046" s="12"/>
      <c r="EL1046" s="12"/>
      <c r="EM1046" s="12"/>
      <c r="EN1046" s="12"/>
      <c r="EO1046" s="12"/>
      <c r="EP1046" s="12"/>
      <c r="EQ1046" s="12"/>
      <c r="ER1046" s="12"/>
      <c r="ES1046" s="12"/>
      <c r="ET1046" s="12"/>
      <c r="EU1046" s="12"/>
      <c r="EV1046" s="12"/>
      <c r="EW1046" s="12"/>
      <c r="EX1046" s="12"/>
      <c r="EY1046" s="12"/>
      <c r="EZ1046" s="12"/>
      <c r="FA1046" s="12"/>
      <c r="FB1046" s="12"/>
      <c r="FC1046" s="12"/>
      <c r="FD1046" s="12"/>
      <c r="FE1046" s="12"/>
      <c r="FF1046" s="12"/>
      <c r="FG1046" s="12"/>
      <c r="FH1046" s="12"/>
      <c r="FI1046" s="12"/>
      <c r="FJ1046" s="12"/>
      <c r="FK1046" s="12"/>
      <c r="FL1046" s="12"/>
      <c r="FM1046" s="12"/>
      <c r="FN1046" s="12"/>
      <c r="FO1046" s="12"/>
      <c r="FP1046" s="12"/>
      <c r="FQ1046" s="12"/>
      <c r="FR1046" s="12"/>
    </row>
    <row r="1047" spans="19:174" x14ac:dyDescent="0.3">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c r="BC1047" s="12"/>
      <c r="BD1047" s="12"/>
      <c r="BE1047" s="12"/>
      <c r="BF1047" s="12"/>
      <c r="BG1047" s="12"/>
      <c r="BH1047" s="12"/>
      <c r="BI1047" s="12"/>
      <c r="BJ1047" s="12"/>
      <c r="BK1047" s="12"/>
      <c r="BL1047" s="12"/>
      <c r="BM1047" s="12"/>
      <c r="BN1047" s="12"/>
      <c r="BO1047" s="12"/>
      <c r="BP1047" s="12"/>
      <c r="BQ1047" s="12"/>
      <c r="BR1047" s="12"/>
      <c r="BS1047" s="12"/>
      <c r="BT1047" s="12"/>
      <c r="BU1047" s="12"/>
      <c r="BV1047" s="12"/>
      <c r="BW1047" s="12"/>
      <c r="BX1047" s="12"/>
      <c r="BY1047" s="12"/>
      <c r="BZ1047" s="12"/>
      <c r="CA1047" s="12"/>
      <c r="CB1047" s="12"/>
      <c r="CC1047" s="12"/>
      <c r="CD1047" s="12"/>
      <c r="CE1047" s="12"/>
      <c r="CF1047" s="12"/>
      <c r="CG1047" s="12"/>
      <c r="CH1047" s="12"/>
      <c r="CI1047" s="12"/>
      <c r="CJ1047" s="12"/>
      <c r="CK1047" s="12"/>
      <c r="CL1047" s="12"/>
      <c r="CM1047" s="12"/>
      <c r="CN1047" s="12"/>
      <c r="CO1047" s="12"/>
      <c r="CP1047" s="12"/>
      <c r="CQ1047" s="12"/>
      <c r="CR1047" s="12"/>
      <c r="CS1047" s="12"/>
      <c r="CT1047" s="12"/>
      <c r="CU1047" s="12"/>
      <c r="CV1047" s="12"/>
      <c r="CW1047" s="12"/>
      <c r="CX1047" s="12"/>
      <c r="CY1047" s="12"/>
      <c r="CZ1047" s="12"/>
      <c r="DA1047" s="12"/>
      <c r="DB1047" s="12"/>
      <c r="DC1047" s="12"/>
      <c r="DD1047" s="12"/>
      <c r="DE1047" s="12"/>
      <c r="DF1047" s="12"/>
      <c r="DG1047" s="12"/>
      <c r="DH1047" s="12"/>
      <c r="DI1047" s="12"/>
      <c r="DJ1047" s="12"/>
      <c r="DK1047" s="12"/>
      <c r="DL1047" s="12"/>
      <c r="DM1047" s="12"/>
      <c r="DN1047" s="12"/>
      <c r="DO1047" s="12"/>
      <c r="DP1047" s="12"/>
      <c r="DQ1047" s="12"/>
      <c r="DR1047" s="12"/>
      <c r="DS1047" s="12"/>
      <c r="DT1047" s="12"/>
      <c r="DU1047" s="12"/>
      <c r="DV1047" s="12"/>
      <c r="DW1047" s="12"/>
      <c r="DX1047" s="12"/>
      <c r="DY1047" s="12"/>
      <c r="DZ1047" s="12"/>
      <c r="EA1047" s="12"/>
      <c r="EB1047" s="12"/>
      <c r="EC1047" s="12"/>
      <c r="ED1047" s="12"/>
      <c r="EE1047" s="12"/>
      <c r="EF1047" s="12"/>
      <c r="EG1047" s="12"/>
      <c r="EH1047" s="12"/>
      <c r="EI1047" s="12"/>
      <c r="EJ1047" s="12"/>
      <c r="EK1047" s="12"/>
      <c r="EL1047" s="12"/>
      <c r="EM1047" s="12"/>
      <c r="EN1047" s="12"/>
      <c r="EO1047" s="12"/>
      <c r="EP1047" s="12"/>
      <c r="EQ1047" s="12"/>
      <c r="ER1047" s="12"/>
      <c r="ES1047" s="12"/>
      <c r="ET1047" s="12"/>
      <c r="EU1047" s="12"/>
      <c r="EV1047" s="12"/>
      <c r="EW1047" s="12"/>
      <c r="EX1047" s="12"/>
      <c r="EY1047" s="12"/>
      <c r="EZ1047" s="12"/>
      <c r="FA1047" s="12"/>
      <c r="FB1047" s="12"/>
      <c r="FC1047" s="12"/>
      <c r="FD1047" s="12"/>
      <c r="FE1047" s="12"/>
      <c r="FF1047" s="12"/>
      <c r="FG1047" s="12"/>
      <c r="FH1047" s="12"/>
      <c r="FI1047" s="12"/>
      <c r="FJ1047" s="12"/>
      <c r="FK1047" s="12"/>
      <c r="FL1047" s="12"/>
      <c r="FM1047" s="12"/>
      <c r="FN1047" s="12"/>
      <c r="FO1047" s="12"/>
      <c r="FP1047" s="12"/>
      <c r="FQ1047" s="12"/>
      <c r="FR1047" s="12"/>
    </row>
    <row r="1048" spans="19:174" x14ac:dyDescent="0.3">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BQ1048" s="12"/>
      <c r="BR1048" s="12"/>
      <c r="BS1048" s="12"/>
      <c r="BT1048" s="12"/>
      <c r="BU1048" s="12"/>
      <c r="BV1048" s="12"/>
      <c r="BW1048" s="12"/>
      <c r="BX1048" s="12"/>
      <c r="BY1048" s="12"/>
      <c r="BZ1048" s="12"/>
      <c r="CA1048" s="12"/>
      <c r="CB1048" s="12"/>
      <c r="CC1048" s="12"/>
      <c r="CD1048" s="12"/>
      <c r="CE1048" s="12"/>
      <c r="CF1048" s="12"/>
      <c r="CG1048" s="12"/>
      <c r="CH1048" s="12"/>
      <c r="CI1048" s="12"/>
      <c r="CJ1048" s="12"/>
      <c r="CK1048" s="12"/>
      <c r="CL1048" s="12"/>
      <c r="CM1048" s="12"/>
      <c r="CN1048" s="12"/>
      <c r="CO1048" s="12"/>
      <c r="CP1048" s="12"/>
      <c r="CQ1048" s="12"/>
      <c r="CR1048" s="12"/>
      <c r="CS1048" s="12"/>
      <c r="CT1048" s="12"/>
      <c r="CU1048" s="12"/>
      <c r="CV1048" s="12"/>
      <c r="CW1048" s="12"/>
      <c r="CX1048" s="12"/>
      <c r="CY1048" s="12"/>
      <c r="CZ1048" s="12"/>
      <c r="DA1048" s="12"/>
      <c r="DB1048" s="12"/>
      <c r="DC1048" s="12"/>
      <c r="DD1048" s="12"/>
      <c r="DE1048" s="12"/>
      <c r="DF1048" s="12"/>
      <c r="DG1048" s="12"/>
      <c r="DH1048" s="12"/>
      <c r="DI1048" s="12"/>
      <c r="DJ1048" s="12"/>
      <c r="DK1048" s="12"/>
      <c r="DL1048" s="12"/>
      <c r="DM1048" s="12"/>
      <c r="DN1048" s="12"/>
      <c r="DO1048" s="12"/>
      <c r="DP1048" s="12"/>
      <c r="DQ1048" s="12"/>
      <c r="DR1048" s="12"/>
      <c r="DS1048" s="12"/>
      <c r="DT1048" s="12"/>
      <c r="DU1048" s="12"/>
      <c r="DV1048" s="12"/>
      <c r="DW1048" s="12"/>
      <c r="DX1048" s="12"/>
      <c r="DY1048" s="12"/>
      <c r="DZ1048" s="12"/>
      <c r="EA1048" s="12"/>
      <c r="EB1048" s="12"/>
      <c r="EC1048" s="12"/>
      <c r="ED1048" s="12"/>
      <c r="EE1048" s="12"/>
      <c r="EF1048" s="12"/>
      <c r="EG1048" s="12"/>
      <c r="EH1048" s="12"/>
      <c r="EI1048" s="12"/>
      <c r="EJ1048" s="12"/>
      <c r="EK1048" s="12"/>
      <c r="EL1048" s="12"/>
      <c r="EM1048" s="12"/>
      <c r="EN1048" s="12"/>
      <c r="EO1048" s="12"/>
      <c r="EP1048" s="12"/>
      <c r="EQ1048" s="12"/>
      <c r="ER1048" s="12"/>
      <c r="ES1048" s="12"/>
      <c r="ET1048" s="12"/>
      <c r="EU1048" s="12"/>
      <c r="EV1048" s="12"/>
      <c r="EW1048" s="12"/>
      <c r="EX1048" s="12"/>
      <c r="EY1048" s="12"/>
      <c r="EZ1048" s="12"/>
      <c r="FA1048" s="12"/>
      <c r="FB1048" s="12"/>
      <c r="FC1048" s="12"/>
      <c r="FD1048" s="12"/>
      <c r="FE1048" s="12"/>
      <c r="FF1048" s="12"/>
      <c r="FG1048" s="12"/>
      <c r="FH1048" s="12"/>
      <c r="FI1048" s="12"/>
      <c r="FJ1048" s="12"/>
      <c r="FK1048" s="12"/>
      <c r="FL1048" s="12"/>
      <c r="FM1048" s="12"/>
      <c r="FN1048" s="12"/>
      <c r="FO1048" s="12"/>
      <c r="FP1048" s="12"/>
      <c r="FQ1048" s="12"/>
      <c r="FR1048" s="12"/>
    </row>
    <row r="1049" spans="19:174" x14ac:dyDescent="0.3">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BQ1049" s="12"/>
      <c r="BR1049" s="12"/>
      <c r="BS1049" s="12"/>
      <c r="BT1049" s="12"/>
      <c r="BU1049" s="12"/>
      <c r="BV1049" s="12"/>
      <c r="BW1049" s="12"/>
      <c r="BX1049" s="12"/>
      <c r="BY1049" s="12"/>
      <c r="BZ1049" s="12"/>
      <c r="CA1049" s="12"/>
      <c r="CB1049" s="12"/>
      <c r="CC1049" s="12"/>
      <c r="CD1049" s="12"/>
      <c r="CE1049" s="12"/>
      <c r="CF1049" s="12"/>
      <c r="CG1049" s="12"/>
      <c r="CH1049" s="12"/>
      <c r="CI1049" s="12"/>
      <c r="CJ1049" s="12"/>
      <c r="CK1049" s="12"/>
      <c r="CL1049" s="12"/>
      <c r="CM1049" s="12"/>
      <c r="CN1049" s="12"/>
      <c r="CO1049" s="12"/>
      <c r="CP1049" s="12"/>
      <c r="CQ1049" s="12"/>
      <c r="CR1049" s="12"/>
      <c r="CS1049" s="12"/>
      <c r="CT1049" s="12"/>
      <c r="CU1049" s="12"/>
      <c r="CV1049" s="12"/>
      <c r="CW1049" s="12"/>
      <c r="CX1049" s="12"/>
      <c r="CY1049" s="12"/>
      <c r="CZ1049" s="12"/>
      <c r="DA1049" s="12"/>
      <c r="DB1049" s="12"/>
      <c r="DC1049" s="12"/>
      <c r="DD1049" s="12"/>
      <c r="DE1049" s="12"/>
      <c r="DF1049" s="12"/>
      <c r="DG1049" s="12"/>
      <c r="DH1049" s="12"/>
      <c r="DI1049" s="12"/>
      <c r="DJ1049" s="12"/>
      <c r="DK1049" s="12"/>
      <c r="DL1049" s="12"/>
      <c r="DM1049" s="12"/>
      <c r="DN1049" s="12"/>
      <c r="DO1049" s="12"/>
      <c r="DP1049" s="12"/>
      <c r="DQ1049" s="12"/>
      <c r="DR1049" s="12"/>
      <c r="DS1049" s="12"/>
      <c r="DT1049" s="12"/>
      <c r="DU1049" s="12"/>
      <c r="DV1049" s="12"/>
      <c r="DW1049" s="12"/>
      <c r="DX1049" s="12"/>
      <c r="DY1049" s="12"/>
      <c r="DZ1049" s="12"/>
      <c r="EA1049" s="12"/>
      <c r="EB1049" s="12"/>
      <c r="EC1049" s="12"/>
      <c r="ED1049" s="12"/>
      <c r="EE1049" s="12"/>
      <c r="EF1049" s="12"/>
      <c r="EG1049" s="12"/>
      <c r="EH1049" s="12"/>
      <c r="EI1049" s="12"/>
      <c r="EJ1049" s="12"/>
      <c r="EK1049" s="12"/>
      <c r="EL1049" s="12"/>
      <c r="EM1049" s="12"/>
      <c r="EN1049" s="12"/>
      <c r="EO1049" s="12"/>
      <c r="EP1049" s="12"/>
      <c r="EQ1049" s="12"/>
      <c r="ER1049" s="12"/>
      <c r="ES1049" s="12"/>
      <c r="ET1049" s="12"/>
      <c r="EU1049" s="12"/>
      <c r="EV1049" s="12"/>
      <c r="EW1049" s="12"/>
      <c r="EX1049" s="12"/>
      <c r="EY1049" s="12"/>
      <c r="EZ1049" s="12"/>
      <c r="FA1049" s="12"/>
      <c r="FB1049" s="12"/>
      <c r="FC1049" s="12"/>
      <c r="FD1049" s="12"/>
      <c r="FE1049" s="12"/>
      <c r="FF1049" s="12"/>
      <c r="FG1049" s="12"/>
      <c r="FH1049" s="12"/>
      <c r="FI1049" s="12"/>
      <c r="FJ1049" s="12"/>
      <c r="FK1049" s="12"/>
      <c r="FL1049" s="12"/>
      <c r="FM1049" s="12"/>
      <c r="FN1049" s="12"/>
      <c r="FO1049" s="12"/>
      <c r="FP1049" s="12"/>
      <c r="FQ1049" s="12"/>
      <c r="FR1049" s="12"/>
    </row>
    <row r="1050" spans="19:174" x14ac:dyDescent="0.3">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c r="BC1050" s="12"/>
      <c r="BD1050" s="12"/>
      <c r="BE1050" s="12"/>
      <c r="BF1050" s="12"/>
      <c r="BG1050" s="12"/>
      <c r="BH1050" s="12"/>
      <c r="BI1050" s="12"/>
      <c r="BJ1050" s="12"/>
      <c r="BK1050" s="12"/>
      <c r="BL1050" s="12"/>
      <c r="BM1050" s="12"/>
      <c r="BN1050" s="12"/>
      <c r="BO1050" s="12"/>
      <c r="BP1050" s="12"/>
      <c r="BQ1050" s="12"/>
      <c r="BR1050" s="12"/>
      <c r="BS1050" s="12"/>
      <c r="BT1050" s="12"/>
      <c r="BU1050" s="12"/>
      <c r="BV1050" s="12"/>
      <c r="BW1050" s="12"/>
      <c r="BX1050" s="12"/>
      <c r="BY1050" s="12"/>
      <c r="BZ1050" s="12"/>
      <c r="CA1050" s="12"/>
      <c r="CB1050" s="12"/>
      <c r="CC1050" s="12"/>
      <c r="CD1050" s="12"/>
      <c r="CE1050" s="12"/>
      <c r="CF1050" s="12"/>
      <c r="CG1050" s="12"/>
      <c r="CH1050" s="12"/>
      <c r="CI1050" s="12"/>
      <c r="CJ1050" s="12"/>
      <c r="CK1050" s="12"/>
      <c r="CL1050" s="12"/>
      <c r="CM1050" s="12"/>
      <c r="CN1050" s="12"/>
      <c r="CO1050" s="12"/>
      <c r="CP1050" s="12"/>
      <c r="CQ1050" s="12"/>
      <c r="CR1050" s="12"/>
      <c r="CS1050" s="12"/>
      <c r="CT1050" s="12"/>
      <c r="CU1050" s="12"/>
      <c r="CV1050" s="12"/>
      <c r="CW1050" s="12"/>
      <c r="CX1050" s="12"/>
      <c r="CY1050" s="12"/>
      <c r="CZ1050" s="12"/>
      <c r="DA1050" s="12"/>
      <c r="DB1050" s="12"/>
      <c r="DC1050" s="12"/>
      <c r="DD1050" s="12"/>
      <c r="DE1050" s="12"/>
      <c r="DF1050" s="12"/>
      <c r="DG1050" s="12"/>
      <c r="DH1050" s="12"/>
      <c r="DI1050" s="12"/>
      <c r="DJ1050" s="12"/>
      <c r="DK1050" s="12"/>
      <c r="DL1050" s="12"/>
      <c r="DM1050" s="12"/>
      <c r="DN1050" s="12"/>
      <c r="DO1050" s="12"/>
      <c r="DP1050" s="12"/>
      <c r="DQ1050" s="12"/>
      <c r="DR1050" s="12"/>
      <c r="DS1050" s="12"/>
      <c r="DT1050" s="12"/>
      <c r="DU1050" s="12"/>
      <c r="DV1050" s="12"/>
      <c r="DW1050" s="12"/>
      <c r="DX1050" s="12"/>
      <c r="DY1050" s="12"/>
      <c r="DZ1050" s="12"/>
      <c r="EA1050" s="12"/>
      <c r="EB1050" s="12"/>
      <c r="EC1050" s="12"/>
      <c r="ED1050" s="12"/>
      <c r="EE1050" s="12"/>
      <c r="EF1050" s="12"/>
      <c r="EG1050" s="12"/>
      <c r="EH1050" s="12"/>
      <c r="EI1050" s="12"/>
      <c r="EJ1050" s="12"/>
      <c r="EK1050" s="12"/>
      <c r="EL1050" s="12"/>
      <c r="EM1050" s="12"/>
      <c r="EN1050" s="12"/>
      <c r="EO1050" s="12"/>
      <c r="EP1050" s="12"/>
      <c r="EQ1050" s="12"/>
      <c r="ER1050" s="12"/>
      <c r="ES1050" s="12"/>
      <c r="ET1050" s="12"/>
      <c r="EU1050" s="12"/>
      <c r="EV1050" s="12"/>
      <c r="EW1050" s="12"/>
      <c r="EX1050" s="12"/>
      <c r="EY1050" s="12"/>
      <c r="EZ1050" s="12"/>
      <c r="FA1050" s="12"/>
      <c r="FB1050" s="12"/>
      <c r="FC1050" s="12"/>
      <c r="FD1050" s="12"/>
      <c r="FE1050" s="12"/>
      <c r="FF1050" s="12"/>
      <c r="FG1050" s="12"/>
      <c r="FH1050" s="12"/>
      <c r="FI1050" s="12"/>
      <c r="FJ1050" s="12"/>
      <c r="FK1050" s="12"/>
      <c r="FL1050" s="12"/>
      <c r="FM1050" s="12"/>
      <c r="FN1050" s="12"/>
      <c r="FO1050" s="12"/>
      <c r="FP1050" s="12"/>
      <c r="FQ1050" s="12"/>
      <c r="FR1050" s="12"/>
    </row>
    <row r="1051" spans="19:174" x14ac:dyDescent="0.3">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c r="BC1051" s="12"/>
      <c r="BD1051" s="12"/>
      <c r="BE1051" s="12"/>
      <c r="BF1051" s="12"/>
      <c r="BG1051" s="12"/>
      <c r="BH1051" s="12"/>
      <c r="BI1051" s="12"/>
      <c r="BJ1051" s="12"/>
      <c r="BK1051" s="12"/>
      <c r="BL1051" s="12"/>
      <c r="BM1051" s="12"/>
      <c r="BN1051" s="12"/>
      <c r="BO1051" s="12"/>
      <c r="BP1051" s="12"/>
      <c r="BQ1051" s="12"/>
      <c r="BR1051" s="12"/>
      <c r="BS1051" s="12"/>
      <c r="BT1051" s="12"/>
      <c r="BU1051" s="12"/>
      <c r="BV1051" s="12"/>
      <c r="BW1051" s="12"/>
      <c r="BX1051" s="12"/>
      <c r="BY1051" s="12"/>
      <c r="BZ1051" s="12"/>
      <c r="CA1051" s="12"/>
      <c r="CB1051" s="12"/>
      <c r="CC1051" s="12"/>
      <c r="CD1051" s="12"/>
      <c r="CE1051" s="12"/>
      <c r="CF1051" s="12"/>
      <c r="CG1051" s="12"/>
      <c r="CH1051" s="12"/>
      <c r="CI1051" s="12"/>
      <c r="CJ1051" s="12"/>
      <c r="CK1051" s="12"/>
      <c r="CL1051" s="12"/>
      <c r="CM1051" s="12"/>
      <c r="CN1051" s="12"/>
      <c r="CO1051" s="12"/>
      <c r="CP1051" s="12"/>
      <c r="CQ1051" s="12"/>
      <c r="CR1051" s="12"/>
      <c r="CS1051" s="12"/>
      <c r="CT1051" s="12"/>
      <c r="CU1051" s="12"/>
      <c r="CV1051" s="12"/>
      <c r="CW1051" s="12"/>
      <c r="CX1051" s="12"/>
      <c r="CY1051" s="12"/>
      <c r="CZ1051" s="12"/>
      <c r="DA1051" s="12"/>
      <c r="DB1051" s="12"/>
      <c r="DC1051" s="12"/>
      <c r="DD1051" s="12"/>
      <c r="DE1051" s="12"/>
      <c r="DF1051" s="12"/>
      <c r="DG1051" s="12"/>
      <c r="DH1051" s="12"/>
      <c r="DI1051" s="12"/>
      <c r="DJ1051" s="12"/>
      <c r="DK1051" s="12"/>
      <c r="DL1051" s="12"/>
      <c r="DM1051" s="12"/>
      <c r="DN1051" s="12"/>
      <c r="DO1051" s="12"/>
      <c r="DP1051" s="12"/>
      <c r="DQ1051" s="12"/>
      <c r="DR1051" s="12"/>
      <c r="DS1051" s="12"/>
      <c r="DT1051" s="12"/>
      <c r="DU1051" s="12"/>
      <c r="DV1051" s="12"/>
      <c r="DW1051" s="12"/>
      <c r="DX1051" s="12"/>
      <c r="DY1051" s="12"/>
      <c r="DZ1051" s="12"/>
      <c r="EA1051" s="12"/>
      <c r="EB1051" s="12"/>
      <c r="EC1051" s="12"/>
      <c r="ED1051" s="12"/>
      <c r="EE1051" s="12"/>
      <c r="EF1051" s="12"/>
      <c r="EG1051" s="12"/>
      <c r="EH1051" s="12"/>
      <c r="EI1051" s="12"/>
      <c r="EJ1051" s="12"/>
      <c r="EK1051" s="12"/>
      <c r="EL1051" s="12"/>
      <c r="EM1051" s="12"/>
      <c r="EN1051" s="12"/>
      <c r="EO1051" s="12"/>
      <c r="EP1051" s="12"/>
      <c r="EQ1051" s="12"/>
      <c r="ER1051" s="12"/>
      <c r="ES1051" s="12"/>
      <c r="ET1051" s="12"/>
      <c r="EU1051" s="12"/>
      <c r="EV1051" s="12"/>
      <c r="EW1051" s="12"/>
      <c r="EX1051" s="12"/>
      <c r="EY1051" s="12"/>
      <c r="EZ1051" s="12"/>
      <c r="FA1051" s="12"/>
      <c r="FB1051" s="12"/>
      <c r="FC1051" s="12"/>
      <c r="FD1051" s="12"/>
      <c r="FE1051" s="12"/>
      <c r="FF1051" s="12"/>
      <c r="FG1051" s="12"/>
      <c r="FH1051" s="12"/>
      <c r="FI1051" s="12"/>
      <c r="FJ1051" s="12"/>
      <c r="FK1051" s="12"/>
      <c r="FL1051" s="12"/>
      <c r="FM1051" s="12"/>
      <c r="FN1051" s="12"/>
      <c r="FO1051" s="12"/>
      <c r="FP1051" s="12"/>
      <c r="FQ1051" s="12"/>
      <c r="FR1051" s="12"/>
    </row>
    <row r="1052" spans="19:174" x14ac:dyDescent="0.3">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c r="BC1052" s="12"/>
      <c r="BD1052" s="12"/>
      <c r="BE1052" s="12"/>
      <c r="BF1052" s="12"/>
      <c r="BG1052" s="12"/>
      <c r="BH1052" s="12"/>
      <c r="BI1052" s="12"/>
      <c r="BJ1052" s="12"/>
      <c r="BK1052" s="12"/>
      <c r="BL1052" s="12"/>
      <c r="BM1052" s="12"/>
      <c r="BN1052" s="12"/>
      <c r="BO1052" s="12"/>
      <c r="BP1052" s="12"/>
      <c r="BQ1052" s="12"/>
      <c r="BR1052" s="12"/>
      <c r="BS1052" s="12"/>
      <c r="BT1052" s="12"/>
      <c r="BU1052" s="12"/>
      <c r="BV1052" s="12"/>
      <c r="BW1052" s="12"/>
      <c r="BX1052" s="12"/>
      <c r="BY1052" s="12"/>
      <c r="BZ1052" s="12"/>
      <c r="CA1052" s="12"/>
      <c r="CB1052" s="12"/>
      <c r="CC1052" s="12"/>
      <c r="CD1052" s="12"/>
      <c r="CE1052" s="12"/>
      <c r="CF1052" s="12"/>
      <c r="CG1052" s="12"/>
      <c r="CH1052" s="12"/>
      <c r="CI1052" s="12"/>
      <c r="CJ1052" s="12"/>
      <c r="CK1052" s="12"/>
      <c r="CL1052" s="12"/>
      <c r="CM1052" s="12"/>
      <c r="CN1052" s="12"/>
      <c r="CO1052" s="12"/>
      <c r="CP1052" s="12"/>
      <c r="CQ1052" s="12"/>
      <c r="CR1052" s="12"/>
      <c r="CS1052" s="12"/>
      <c r="CT1052" s="12"/>
      <c r="CU1052" s="12"/>
      <c r="CV1052" s="12"/>
      <c r="CW1052" s="12"/>
      <c r="CX1052" s="12"/>
      <c r="CY1052" s="12"/>
      <c r="CZ1052" s="12"/>
      <c r="DA1052" s="12"/>
      <c r="DB1052" s="12"/>
      <c r="DC1052" s="12"/>
      <c r="DD1052" s="12"/>
      <c r="DE1052" s="12"/>
      <c r="DF1052" s="12"/>
      <c r="DG1052" s="12"/>
      <c r="DH1052" s="12"/>
      <c r="DI1052" s="12"/>
      <c r="DJ1052" s="12"/>
      <c r="DK1052" s="12"/>
      <c r="DL1052" s="12"/>
      <c r="DM1052" s="12"/>
      <c r="DN1052" s="12"/>
      <c r="DO1052" s="12"/>
      <c r="DP1052" s="12"/>
      <c r="DQ1052" s="12"/>
      <c r="DR1052" s="12"/>
      <c r="DS1052" s="12"/>
      <c r="DT1052" s="12"/>
      <c r="DU1052" s="12"/>
      <c r="DV1052" s="12"/>
      <c r="DW1052" s="12"/>
      <c r="DX1052" s="12"/>
      <c r="DY1052" s="12"/>
      <c r="DZ1052" s="12"/>
      <c r="EA1052" s="12"/>
      <c r="EB1052" s="12"/>
      <c r="EC1052" s="12"/>
      <c r="ED1052" s="12"/>
      <c r="EE1052" s="12"/>
      <c r="EF1052" s="12"/>
      <c r="EG1052" s="12"/>
      <c r="EH1052" s="12"/>
      <c r="EI1052" s="12"/>
      <c r="EJ1052" s="12"/>
      <c r="EK1052" s="12"/>
      <c r="EL1052" s="12"/>
      <c r="EM1052" s="12"/>
      <c r="EN1052" s="12"/>
      <c r="EO1052" s="12"/>
      <c r="EP1052" s="12"/>
      <c r="EQ1052" s="12"/>
      <c r="ER1052" s="12"/>
      <c r="ES1052" s="12"/>
      <c r="ET1052" s="12"/>
      <c r="EU1052" s="12"/>
      <c r="EV1052" s="12"/>
      <c r="EW1052" s="12"/>
      <c r="EX1052" s="12"/>
      <c r="EY1052" s="12"/>
      <c r="EZ1052" s="12"/>
      <c r="FA1052" s="12"/>
      <c r="FB1052" s="12"/>
      <c r="FC1052" s="12"/>
      <c r="FD1052" s="12"/>
      <c r="FE1052" s="12"/>
      <c r="FF1052" s="12"/>
      <c r="FG1052" s="12"/>
      <c r="FH1052" s="12"/>
      <c r="FI1052" s="12"/>
      <c r="FJ1052" s="12"/>
      <c r="FK1052" s="12"/>
      <c r="FL1052" s="12"/>
      <c r="FM1052" s="12"/>
      <c r="FN1052" s="12"/>
      <c r="FO1052" s="12"/>
      <c r="FP1052" s="12"/>
      <c r="FQ1052" s="12"/>
      <c r="FR1052" s="12"/>
    </row>
    <row r="1053" spans="19:174" x14ac:dyDescent="0.3">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c r="BC1053" s="12"/>
      <c r="BD1053" s="12"/>
      <c r="BE1053" s="12"/>
      <c r="BF1053" s="12"/>
      <c r="BG1053" s="12"/>
      <c r="BH1053" s="12"/>
      <c r="BI1053" s="12"/>
      <c r="BJ1053" s="12"/>
      <c r="BK1053" s="12"/>
      <c r="BL1053" s="12"/>
      <c r="BM1053" s="12"/>
      <c r="BN1053" s="12"/>
      <c r="BO1053" s="12"/>
      <c r="BP1053" s="12"/>
      <c r="BQ1053" s="12"/>
      <c r="BR1053" s="12"/>
      <c r="BS1053" s="12"/>
      <c r="BT1053" s="12"/>
      <c r="BU1053" s="12"/>
      <c r="BV1053" s="12"/>
      <c r="BW1053" s="12"/>
      <c r="BX1053" s="12"/>
      <c r="BY1053" s="12"/>
      <c r="BZ1053" s="12"/>
      <c r="CA1053" s="12"/>
      <c r="CB1053" s="12"/>
      <c r="CC1053" s="12"/>
      <c r="CD1053" s="12"/>
      <c r="CE1053" s="12"/>
      <c r="CF1053" s="12"/>
      <c r="CG1053" s="12"/>
      <c r="CH1053" s="12"/>
      <c r="CI1053" s="12"/>
      <c r="CJ1053" s="12"/>
      <c r="CK1053" s="12"/>
      <c r="CL1053" s="12"/>
      <c r="CM1053" s="12"/>
      <c r="CN1053" s="12"/>
      <c r="CO1053" s="12"/>
      <c r="CP1053" s="12"/>
      <c r="CQ1053" s="12"/>
      <c r="CR1053" s="12"/>
      <c r="CS1053" s="12"/>
      <c r="CT1053" s="12"/>
      <c r="CU1053" s="12"/>
      <c r="CV1053" s="12"/>
      <c r="CW1053" s="12"/>
      <c r="CX1053" s="12"/>
      <c r="CY1053" s="12"/>
      <c r="CZ1053" s="12"/>
      <c r="DA1053" s="12"/>
      <c r="DB1053" s="12"/>
      <c r="DC1053" s="12"/>
      <c r="DD1053" s="12"/>
      <c r="DE1053" s="12"/>
      <c r="DF1053" s="12"/>
      <c r="DG1053" s="12"/>
      <c r="DH1053" s="12"/>
      <c r="DI1053" s="12"/>
      <c r="DJ1053" s="12"/>
      <c r="DK1053" s="12"/>
      <c r="DL1053" s="12"/>
      <c r="DM1053" s="12"/>
      <c r="DN1053" s="12"/>
      <c r="DO1053" s="12"/>
      <c r="DP1053" s="12"/>
      <c r="DQ1053" s="12"/>
      <c r="DR1053" s="12"/>
      <c r="DS1053" s="12"/>
      <c r="DT1053" s="12"/>
      <c r="DU1053" s="12"/>
      <c r="DV1053" s="12"/>
      <c r="DW1053" s="12"/>
      <c r="DX1053" s="12"/>
      <c r="DY1053" s="12"/>
      <c r="DZ1053" s="12"/>
      <c r="EA1053" s="12"/>
      <c r="EB1053" s="12"/>
      <c r="EC1053" s="12"/>
      <c r="ED1053" s="12"/>
      <c r="EE1053" s="12"/>
      <c r="EF1053" s="12"/>
      <c r="EG1053" s="12"/>
      <c r="EH1053" s="12"/>
      <c r="EI1053" s="12"/>
      <c r="EJ1053" s="12"/>
      <c r="EK1053" s="12"/>
      <c r="EL1053" s="12"/>
      <c r="EM1053" s="12"/>
      <c r="EN1053" s="12"/>
      <c r="EO1053" s="12"/>
      <c r="EP1053" s="12"/>
      <c r="EQ1053" s="12"/>
      <c r="ER1053" s="12"/>
      <c r="ES1053" s="12"/>
      <c r="ET1053" s="12"/>
      <c r="EU1053" s="12"/>
      <c r="EV1053" s="12"/>
      <c r="EW1053" s="12"/>
      <c r="EX1053" s="12"/>
      <c r="EY1053" s="12"/>
      <c r="EZ1053" s="12"/>
      <c r="FA1053" s="12"/>
      <c r="FB1053" s="12"/>
      <c r="FC1053" s="12"/>
      <c r="FD1053" s="12"/>
      <c r="FE1053" s="12"/>
      <c r="FF1053" s="12"/>
      <c r="FG1053" s="12"/>
      <c r="FH1053" s="12"/>
      <c r="FI1053" s="12"/>
      <c r="FJ1053" s="12"/>
      <c r="FK1053" s="12"/>
      <c r="FL1053" s="12"/>
      <c r="FM1053" s="12"/>
      <c r="FN1053" s="12"/>
      <c r="FO1053" s="12"/>
      <c r="FP1053" s="12"/>
      <c r="FQ1053" s="12"/>
      <c r="FR1053" s="12"/>
    </row>
    <row r="1054" spans="19:174" x14ac:dyDescent="0.3">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2"/>
      <c r="BT1054" s="12"/>
      <c r="BU1054" s="12"/>
      <c r="BV1054" s="12"/>
      <c r="BW1054" s="12"/>
      <c r="BX1054" s="12"/>
      <c r="BY1054" s="12"/>
      <c r="BZ1054" s="12"/>
      <c r="CA1054" s="12"/>
      <c r="CB1054" s="12"/>
      <c r="CC1054" s="12"/>
      <c r="CD1054" s="12"/>
      <c r="CE1054" s="12"/>
      <c r="CF1054" s="12"/>
      <c r="CG1054" s="12"/>
      <c r="CH1054" s="12"/>
      <c r="CI1054" s="12"/>
      <c r="CJ1054" s="12"/>
      <c r="CK1054" s="12"/>
      <c r="CL1054" s="12"/>
      <c r="CM1054" s="12"/>
      <c r="CN1054" s="12"/>
      <c r="CO1054" s="12"/>
      <c r="CP1054" s="12"/>
      <c r="CQ1054" s="12"/>
      <c r="CR1054" s="12"/>
      <c r="CS1054" s="12"/>
      <c r="CT1054" s="12"/>
      <c r="CU1054" s="12"/>
      <c r="CV1054" s="12"/>
      <c r="CW1054" s="12"/>
      <c r="CX1054" s="12"/>
      <c r="CY1054" s="12"/>
      <c r="CZ1054" s="12"/>
      <c r="DA1054" s="12"/>
      <c r="DB1054" s="12"/>
      <c r="DC1054" s="12"/>
      <c r="DD1054" s="12"/>
      <c r="DE1054" s="12"/>
      <c r="DF1054" s="12"/>
      <c r="DG1054" s="12"/>
      <c r="DH1054" s="12"/>
      <c r="DI1054" s="12"/>
      <c r="DJ1054" s="12"/>
      <c r="DK1054" s="12"/>
      <c r="DL1054" s="12"/>
      <c r="DM1054" s="12"/>
      <c r="DN1054" s="12"/>
      <c r="DO1054" s="12"/>
      <c r="DP1054" s="12"/>
      <c r="DQ1054" s="12"/>
      <c r="DR1054" s="12"/>
      <c r="DS1054" s="12"/>
      <c r="DT1054" s="12"/>
      <c r="DU1054" s="12"/>
      <c r="DV1054" s="12"/>
      <c r="DW1054" s="12"/>
      <c r="DX1054" s="12"/>
      <c r="DY1054" s="12"/>
      <c r="DZ1054" s="12"/>
      <c r="EA1054" s="12"/>
      <c r="EB1054" s="12"/>
      <c r="EC1054" s="12"/>
      <c r="ED1054" s="12"/>
      <c r="EE1054" s="12"/>
      <c r="EF1054" s="12"/>
      <c r="EG1054" s="12"/>
      <c r="EH1054" s="12"/>
      <c r="EI1054" s="12"/>
      <c r="EJ1054" s="12"/>
      <c r="EK1054" s="12"/>
      <c r="EL1054" s="12"/>
      <c r="EM1054" s="12"/>
      <c r="EN1054" s="12"/>
      <c r="EO1054" s="12"/>
      <c r="EP1054" s="12"/>
      <c r="EQ1054" s="12"/>
      <c r="ER1054" s="12"/>
      <c r="ES1054" s="12"/>
      <c r="ET1054" s="12"/>
      <c r="EU1054" s="12"/>
      <c r="EV1054" s="12"/>
      <c r="EW1054" s="12"/>
      <c r="EX1054" s="12"/>
      <c r="EY1054" s="12"/>
      <c r="EZ1054" s="12"/>
      <c r="FA1054" s="12"/>
      <c r="FB1054" s="12"/>
      <c r="FC1054" s="12"/>
      <c r="FD1054" s="12"/>
      <c r="FE1054" s="12"/>
      <c r="FF1054" s="12"/>
      <c r="FG1054" s="12"/>
      <c r="FH1054" s="12"/>
      <c r="FI1054" s="12"/>
      <c r="FJ1054" s="12"/>
      <c r="FK1054" s="12"/>
      <c r="FL1054" s="12"/>
      <c r="FM1054" s="12"/>
      <c r="FN1054" s="12"/>
      <c r="FO1054" s="12"/>
      <c r="FP1054" s="12"/>
      <c r="FQ1054" s="12"/>
      <c r="FR1054" s="12"/>
    </row>
    <row r="1055" spans="19:174" x14ac:dyDescent="0.3">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BQ1055" s="12"/>
      <c r="BR1055" s="12"/>
      <c r="BS1055" s="12"/>
      <c r="BT1055" s="12"/>
      <c r="BU1055" s="12"/>
      <c r="BV1055" s="12"/>
      <c r="BW1055" s="12"/>
      <c r="BX1055" s="12"/>
      <c r="BY1055" s="12"/>
      <c r="BZ1055" s="12"/>
      <c r="CA1055" s="12"/>
      <c r="CB1055" s="12"/>
      <c r="CC1055" s="12"/>
      <c r="CD1055" s="12"/>
      <c r="CE1055" s="12"/>
      <c r="CF1055" s="12"/>
      <c r="CG1055" s="12"/>
      <c r="CH1055" s="12"/>
      <c r="CI1055" s="12"/>
      <c r="CJ1055" s="12"/>
      <c r="CK1055" s="12"/>
      <c r="CL1055" s="12"/>
      <c r="CM1055" s="12"/>
      <c r="CN1055" s="12"/>
      <c r="CO1055" s="12"/>
      <c r="CP1055" s="12"/>
      <c r="CQ1055" s="12"/>
      <c r="CR1055" s="12"/>
      <c r="CS1055" s="12"/>
      <c r="CT1055" s="12"/>
      <c r="CU1055" s="12"/>
      <c r="CV1055" s="12"/>
      <c r="CW1055" s="12"/>
      <c r="CX1055" s="12"/>
      <c r="CY1055" s="12"/>
      <c r="CZ1055" s="12"/>
      <c r="DA1055" s="12"/>
      <c r="DB1055" s="12"/>
      <c r="DC1055" s="12"/>
      <c r="DD1055" s="12"/>
      <c r="DE1055" s="12"/>
      <c r="DF1055" s="12"/>
      <c r="DG1055" s="12"/>
      <c r="DH1055" s="12"/>
      <c r="DI1055" s="12"/>
      <c r="DJ1055" s="12"/>
      <c r="DK1055" s="12"/>
      <c r="DL1055" s="12"/>
      <c r="DM1055" s="12"/>
      <c r="DN1055" s="12"/>
      <c r="DO1055" s="12"/>
      <c r="DP1055" s="12"/>
      <c r="DQ1055" s="12"/>
      <c r="DR1055" s="12"/>
      <c r="DS1055" s="12"/>
      <c r="DT1055" s="12"/>
      <c r="DU1055" s="12"/>
      <c r="DV1055" s="12"/>
      <c r="DW1055" s="12"/>
      <c r="DX1055" s="12"/>
      <c r="DY1055" s="12"/>
      <c r="DZ1055" s="12"/>
      <c r="EA1055" s="12"/>
      <c r="EB1055" s="12"/>
      <c r="EC1055" s="12"/>
      <c r="ED1055" s="12"/>
      <c r="EE1055" s="12"/>
      <c r="EF1055" s="12"/>
      <c r="EG1055" s="12"/>
      <c r="EH1055" s="12"/>
      <c r="EI1055" s="12"/>
      <c r="EJ1055" s="12"/>
      <c r="EK1055" s="12"/>
      <c r="EL1055" s="12"/>
      <c r="EM1055" s="12"/>
      <c r="EN1055" s="12"/>
      <c r="EO1055" s="12"/>
      <c r="EP1055" s="12"/>
      <c r="EQ1055" s="12"/>
      <c r="ER1055" s="12"/>
      <c r="ES1055" s="12"/>
      <c r="ET1055" s="12"/>
      <c r="EU1055" s="12"/>
      <c r="EV1055" s="12"/>
      <c r="EW1055" s="12"/>
      <c r="EX1055" s="12"/>
      <c r="EY1055" s="12"/>
      <c r="EZ1055" s="12"/>
      <c r="FA1055" s="12"/>
      <c r="FB1055" s="12"/>
      <c r="FC1055" s="12"/>
      <c r="FD1055" s="12"/>
      <c r="FE1055" s="12"/>
      <c r="FF1055" s="12"/>
      <c r="FG1055" s="12"/>
      <c r="FH1055" s="12"/>
      <c r="FI1055" s="12"/>
      <c r="FJ1055" s="12"/>
      <c r="FK1055" s="12"/>
      <c r="FL1055" s="12"/>
      <c r="FM1055" s="12"/>
      <c r="FN1055" s="12"/>
      <c r="FO1055" s="12"/>
      <c r="FP1055" s="12"/>
      <c r="FQ1055" s="12"/>
      <c r="FR1055" s="12"/>
    </row>
    <row r="1056" spans="19:174" x14ac:dyDescent="0.3">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c r="BC1056" s="12"/>
      <c r="BD1056" s="12"/>
      <c r="BE1056" s="12"/>
      <c r="BF1056" s="12"/>
      <c r="BG1056" s="12"/>
      <c r="BH1056" s="12"/>
      <c r="BI1056" s="12"/>
      <c r="BJ1056" s="12"/>
      <c r="BK1056" s="12"/>
      <c r="BL1056" s="12"/>
      <c r="BM1056" s="12"/>
      <c r="BN1056" s="12"/>
      <c r="BO1056" s="12"/>
      <c r="BP1056" s="12"/>
      <c r="BQ1056" s="12"/>
      <c r="BR1056" s="12"/>
      <c r="BS1056" s="12"/>
      <c r="BT1056" s="12"/>
      <c r="BU1056" s="12"/>
      <c r="BV1056" s="12"/>
      <c r="BW1056" s="12"/>
      <c r="BX1056" s="12"/>
      <c r="BY1056" s="12"/>
      <c r="BZ1056" s="12"/>
      <c r="CA1056" s="12"/>
      <c r="CB1056" s="12"/>
      <c r="CC1056" s="12"/>
      <c r="CD1056" s="12"/>
      <c r="CE1056" s="12"/>
      <c r="CF1056" s="12"/>
      <c r="CG1056" s="12"/>
      <c r="CH1056" s="12"/>
      <c r="CI1056" s="12"/>
      <c r="CJ1056" s="12"/>
      <c r="CK1056" s="12"/>
      <c r="CL1056" s="12"/>
      <c r="CM1056" s="12"/>
      <c r="CN1056" s="12"/>
      <c r="CO1056" s="12"/>
      <c r="CP1056" s="12"/>
      <c r="CQ1056" s="12"/>
      <c r="CR1056" s="12"/>
      <c r="CS1056" s="12"/>
      <c r="CT1056" s="12"/>
      <c r="CU1056" s="12"/>
      <c r="CV1056" s="12"/>
      <c r="CW1056" s="12"/>
      <c r="CX1056" s="12"/>
      <c r="CY1056" s="12"/>
      <c r="CZ1056" s="12"/>
      <c r="DA1056" s="12"/>
      <c r="DB1056" s="12"/>
      <c r="DC1056" s="12"/>
      <c r="DD1056" s="12"/>
      <c r="DE1056" s="12"/>
      <c r="DF1056" s="12"/>
      <c r="DG1056" s="12"/>
      <c r="DH1056" s="12"/>
      <c r="DI1056" s="12"/>
      <c r="DJ1056" s="12"/>
      <c r="DK1056" s="12"/>
      <c r="DL1056" s="12"/>
      <c r="DM1056" s="12"/>
      <c r="DN1056" s="12"/>
      <c r="DO1056" s="12"/>
      <c r="DP1056" s="12"/>
      <c r="DQ1056" s="12"/>
      <c r="DR1056" s="12"/>
      <c r="DS1056" s="12"/>
      <c r="DT1056" s="12"/>
      <c r="DU1056" s="12"/>
      <c r="DV1056" s="12"/>
      <c r="DW1056" s="12"/>
      <c r="DX1056" s="12"/>
      <c r="DY1056" s="12"/>
      <c r="DZ1056" s="12"/>
      <c r="EA1056" s="12"/>
      <c r="EB1056" s="12"/>
      <c r="EC1056" s="12"/>
      <c r="ED1056" s="12"/>
      <c r="EE1056" s="12"/>
      <c r="EF1056" s="12"/>
      <c r="EG1056" s="12"/>
      <c r="EH1056" s="12"/>
      <c r="EI1056" s="12"/>
      <c r="EJ1056" s="12"/>
      <c r="EK1056" s="12"/>
      <c r="EL1056" s="12"/>
      <c r="EM1056" s="12"/>
      <c r="EN1056" s="12"/>
      <c r="EO1056" s="12"/>
      <c r="EP1056" s="12"/>
      <c r="EQ1056" s="12"/>
      <c r="ER1056" s="12"/>
      <c r="ES1056" s="12"/>
      <c r="ET1056" s="12"/>
      <c r="EU1056" s="12"/>
      <c r="EV1056" s="12"/>
      <c r="EW1056" s="12"/>
      <c r="EX1056" s="12"/>
      <c r="EY1056" s="12"/>
      <c r="EZ1056" s="12"/>
      <c r="FA1056" s="12"/>
      <c r="FB1056" s="12"/>
      <c r="FC1056" s="12"/>
      <c r="FD1056" s="12"/>
      <c r="FE1056" s="12"/>
      <c r="FF1056" s="12"/>
      <c r="FG1056" s="12"/>
      <c r="FH1056" s="12"/>
      <c r="FI1056" s="12"/>
      <c r="FJ1056" s="12"/>
      <c r="FK1056" s="12"/>
      <c r="FL1056" s="12"/>
      <c r="FM1056" s="12"/>
      <c r="FN1056" s="12"/>
      <c r="FO1056" s="12"/>
      <c r="FP1056" s="12"/>
      <c r="FQ1056" s="12"/>
      <c r="FR1056" s="12"/>
    </row>
    <row r="1057" spans="19:174" x14ac:dyDescent="0.3">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c r="BC1057" s="12"/>
      <c r="BD1057" s="12"/>
      <c r="BE1057" s="12"/>
      <c r="BF1057" s="12"/>
      <c r="BG1057" s="12"/>
      <c r="BH1057" s="12"/>
      <c r="BI1057" s="12"/>
      <c r="BJ1057" s="12"/>
      <c r="BK1057" s="12"/>
      <c r="BL1057" s="12"/>
      <c r="BM1057" s="12"/>
      <c r="BN1057" s="12"/>
      <c r="BO1057" s="12"/>
      <c r="BP1057" s="12"/>
      <c r="BQ1057" s="12"/>
      <c r="BR1057" s="12"/>
      <c r="BS1057" s="12"/>
      <c r="BT1057" s="12"/>
      <c r="BU1057" s="12"/>
      <c r="BV1057" s="12"/>
      <c r="BW1057" s="12"/>
      <c r="BX1057" s="12"/>
      <c r="BY1057" s="12"/>
      <c r="BZ1057" s="12"/>
      <c r="CA1057" s="12"/>
      <c r="CB1057" s="12"/>
      <c r="CC1057" s="12"/>
      <c r="CD1057" s="12"/>
      <c r="CE1057" s="12"/>
      <c r="CF1057" s="12"/>
      <c r="CG1057" s="12"/>
      <c r="CH1057" s="12"/>
      <c r="CI1057" s="12"/>
      <c r="CJ1057" s="12"/>
      <c r="CK1057" s="12"/>
      <c r="CL1057" s="12"/>
      <c r="CM1057" s="12"/>
      <c r="CN1057" s="12"/>
      <c r="CO1057" s="12"/>
      <c r="CP1057" s="12"/>
      <c r="CQ1057" s="12"/>
      <c r="CR1057" s="12"/>
      <c r="CS1057" s="12"/>
      <c r="CT1057" s="12"/>
      <c r="CU1057" s="12"/>
      <c r="CV1057" s="12"/>
      <c r="CW1057" s="12"/>
      <c r="CX1057" s="12"/>
      <c r="CY1057" s="12"/>
      <c r="CZ1057" s="12"/>
      <c r="DA1057" s="12"/>
      <c r="DB1057" s="12"/>
      <c r="DC1057" s="12"/>
      <c r="DD1057" s="12"/>
      <c r="DE1057" s="12"/>
      <c r="DF1057" s="12"/>
      <c r="DG1057" s="12"/>
      <c r="DH1057" s="12"/>
      <c r="DI1057" s="12"/>
      <c r="DJ1057" s="12"/>
      <c r="DK1057" s="12"/>
      <c r="DL1057" s="12"/>
      <c r="DM1057" s="12"/>
      <c r="DN1057" s="12"/>
      <c r="DO1057" s="12"/>
      <c r="DP1057" s="12"/>
      <c r="DQ1057" s="12"/>
      <c r="DR1057" s="12"/>
      <c r="DS1057" s="12"/>
      <c r="DT1057" s="12"/>
      <c r="DU1057" s="12"/>
      <c r="DV1057" s="12"/>
      <c r="DW1057" s="12"/>
      <c r="DX1057" s="12"/>
      <c r="DY1057" s="12"/>
      <c r="DZ1057" s="12"/>
      <c r="EA1057" s="12"/>
      <c r="EB1057" s="12"/>
      <c r="EC1057" s="12"/>
      <c r="ED1057" s="12"/>
      <c r="EE1057" s="12"/>
      <c r="EF1057" s="12"/>
      <c r="EG1057" s="12"/>
      <c r="EH1057" s="12"/>
      <c r="EI1057" s="12"/>
      <c r="EJ1057" s="12"/>
      <c r="EK1057" s="12"/>
      <c r="EL1057" s="12"/>
      <c r="EM1057" s="12"/>
      <c r="EN1057" s="12"/>
      <c r="EO1057" s="12"/>
      <c r="EP1057" s="12"/>
      <c r="EQ1057" s="12"/>
      <c r="ER1057" s="12"/>
      <c r="ES1057" s="12"/>
      <c r="ET1057" s="12"/>
      <c r="EU1057" s="12"/>
      <c r="EV1057" s="12"/>
      <c r="EW1057" s="12"/>
      <c r="EX1057" s="12"/>
      <c r="EY1057" s="12"/>
      <c r="EZ1057" s="12"/>
      <c r="FA1057" s="12"/>
      <c r="FB1057" s="12"/>
      <c r="FC1057" s="12"/>
      <c r="FD1057" s="12"/>
      <c r="FE1057" s="12"/>
      <c r="FF1057" s="12"/>
      <c r="FG1057" s="12"/>
      <c r="FH1057" s="12"/>
      <c r="FI1057" s="12"/>
      <c r="FJ1057" s="12"/>
      <c r="FK1057" s="12"/>
      <c r="FL1057" s="12"/>
      <c r="FM1057" s="12"/>
      <c r="FN1057" s="12"/>
      <c r="FO1057" s="12"/>
      <c r="FP1057" s="12"/>
      <c r="FQ1057" s="12"/>
      <c r="FR1057" s="12"/>
    </row>
    <row r="1058" spans="19:174" x14ac:dyDescent="0.3">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c r="BC1058" s="12"/>
      <c r="BD1058" s="12"/>
      <c r="BE1058" s="12"/>
      <c r="BF1058" s="12"/>
      <c r="BG1058" s="12"/>
      <c r="BH1058" s="12"/>
      <c r="BI1058" s="12"/>
      <c r="BJ1058" s="12"/>
      <c r="BK1058" s="12"/>
      <c r="BL1058" s="12"/>
      <c r="BM1058" s="12"/>
      <c r="BN1058" s="12"/>
      <c r="BO1058" s="12"/>
      <c r="BP1058" s="12"/>
      <c r="BQ1058" s="12"/>
      <c r="BR1058" s="12"/>
      <c r="BS1058" s="12"/>
      <c r="BT1058" s="12"/>
      <c r="BU1058" s="12"/>
      <c r="BV1058" s="12"/>
      <c r="BW1058" s="12"/>
      <c r="BX1058" s="12"/>
      <c r="BY1058" s="12"/>
      <c r="BZ1058" s="12"/>
      <c r="CA1058" s="12"/>
      <c r="CB1058" s="12"/>
      <c r="CC1058" s="12"/>
      <c r="CD1058" s="12"/>
      <c r="CE1058" s="12"/>
      <c r="CF1058" s="12"/>
      <c r="CG1058" s="12"/>
      <c r="CH1058" s="12"/>
      <c r="CI1058" s="12"/>
      <c r="CJ1058" s="12"/>
      <c r="CK1058" s="12"/>
      <c r="CL1058" s="12"/>
      <c r="CM1058" s="12"/>
      <c r="CN1058" s="12"/>
      <c r="CO1058" s="12"/>
      <c r="CP1058" s="12"/>
      <c r="CQ1058" s="12"/>
      <c r="CR1058" s="12"/>
      <c r="CS1058" s="12"/>
      <c r="CT1058" s="12"/>
      <c r="CU1058" s="12"/>
      <c r="CV1058" s="12"/>
      <c r="CW1058" s="12"/>
      <c r="CX1058" s="12"/>
      <c r="CY1058" s="12"/>
      <c r="CZ1058" s="12"/>
      <c r="DA1058" s="12"/>
      <c r="DB1058" s="12"/>
      <c r="DC1058" s="12"/>
      <c r="DD1058" s="12"/>
      <c r="DE1058" s="12"/>
      <c r="DF1058" s="12"/>
      <c r="DG1058" s="12"/>
      <c r="DH1058" s="12"/>
      <c r="DI1058" s="12"/>
      <c r="DJ1058" s="12"/>
      <c r="DK1058" s="12"/>
      <c r="DL1058" s="12"/>
      <c r="DM1058" s="12"/>
      <c r="DN1058" s="12"/>
      <c r="DO1058" s="12"/>
      <c r="DP1058" s="12"/>
      <c r="DQ1058" s="12"/>
      <c r="DR1058" s="12"/>
      <c r="DS1058" s="12"/>
      <c r="DT1058" s="12"/>
      <c r="DU1058" s="12"/>
      <c r="DV1058" s="12"/>
      <c r="DW1058" s="12"/>
      <c r="DX1058" s="12"/>
      <c r="DY1058" s="12"/>
      <c r="DZ1058" s="12"/>
      <c r="EA1058" s="12"/>
      <c r="EB1058" s="12"/>
      <c r="EC1058" s="12"/>
      <c r="ED1058" s="12"/>
      <c r="EE1058" s="12"/>
      <c r="EF1058" s="12"/>
      <c r="EG1058" s="12"/>
      <c r="EH1058" s="12"/>
      <c r="EI1058" s="12"/>
      <c r="EJ1058" s="12"/>
      <c r="EK1058" s="12"/>
      <c r="EL1058" s="12"/>
      <c r="EM1058" s="12"/>
      <c r="EN1058" s="12"/>
      <c r="EO1058" s="12"/>
      <c r="EP1058" s="12"/>
      <c r="EQ1058" s="12"/>
      <c r="ER1058" s="12"/>
      <c r="ES1058" s="12"/>
      <c r="ET1058" s="12"/>
      <c r="EU1058" s="12"/>
      <c r="EV1058" s="12"/>
      <c r="EW1058" s="12"/>
      <c r="EX1058" s="12"/>
      <c r="EY1058" s="12"/>
      <c r="EZ1058" s="12"/>
      <c r="FA1058" s="12"/>
      <c r="FB1058" s="12"/>
      <c r="FC1058" s="12"/>
      <c r="FD1058" s="12"/>
      <c r="FE1058" s="12"/>
      <c r="FF1058" s="12"/>
      <c r="FG1058" s="12"/>
      <c r="FH1058" s="12"/>
      <c r="FI1058" s="12"/>
      <c r="FJ1058" s="12"/>
      <c r="FK1058" s="12"/>
      <c r="FL1058" s="12"/>
      <c r="FM1058" s="12"/>
      <c r="FN1058" s="12"/>
      <c r="FO1058" s="12"/>
      <c r="FP1058" s="12"/>
      <c r="FQ1058" s="12"/>
      <c r="FR1058" s="12"/>
    </row>
    <row r="1059" spans="19:174" x14ac:dyDescent="0.3">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c r="BC1059" s="12"/>
      <c r="BD1059" s="12"/>
      <c r="BE1059" s="12"/>
      <c r="BF1059" s="12"/>
      <c r="BG1059" s="12"/>
      <c r="BH1059" s="12"/>
      <c r="BI1059" s="12"/>
      <c r="BJ1059" s="12"/>
      <c r="BK1059" s="12"/>
      <c r="BL1059" s="12"/>
      <c r="BM1059" s="12"/>
      <c r="BN1059" s="12"/>
      <c r="BO1059" s="12"/>
      <c r="BP1059" s="12"/>
      <c r="BQ1059" s="12"/>
      <c r="BR1059" s="12"/>
      <c r="BS1059" s="12"/>
      <c r="BT1059" s="12"/>
      <c r="BU1059" s="12"/>
      <c r="BV1059" s="12"/>
      <c r="BW1059" s="12"/>
      <c r="BX1059" s="12"/>
      <c r="BY1059" s="12"/>
      <c r="BZ1059" s="12"/>
      <c r="CA1059" s="12"/>
      <c r="CB1059" s="12"/>
      <c r="CC1059" s="12"/>
      <c r="CD1059" s="12"/>
      <c r="CE1059" s="12"/>
      <c r="CF1059" s="12"/>
      <c r="CG1059" s="12"/>
      <c r="CH1059" s="12"/>
      <c r="CI1059" s="12"/>
      <c r="CJ1059" s="12"/>
      <c r="CK1059" s="12"/>
      <c r="CL1059" s="12"/>
      <c r="CM1059" s="12"/>
      <c r="CN1059" s="12"/>
      <c r="CO1059" s="12"/>
      <c r="CP1059" s="12"/>
      <c r="CQ1059" s="12"/>
      <c r="CR1059" s="12"/>
      <c r="CS1059" s="12"/>
      <c r="CT1059" s="12"/>
      <c r="CU1059" s="12"/>
      <c r="CV1059" s="12"/>
      <c r="CW1059" s="12"/>
      <c r="CX1059" s="12"/>
      <c r="CY1059" s="12"/>
      <c r="CZ1059" s="12"/>
      <c r="DA1059" s="12"/>
      <c r="DB1059" s="12"/>
      <c r="DC1059" s="12"/>
      <c r="DD1059" s="12"/>
      <c r="DE1059" s="12"/>
      <c r="DF1059" s="12"/>
      <c r="DG1059" s="12"/>
      <c r="DH1059" s="12"/>
      <c r="DI1059" s="12"/>
      <c r="DJ1059" s="12"/>
      <c r="DK1059" s="12"/>
      <c r="DL1059" s="12"/>
      <c r="DM1059" s="12"/>
      <c r="DN1059" s="12"/>
      <c r="DO1059" s="12"/>
      <c r="DP1059" s="12"/>
      <c r="DQ1059" s="12"/>
      <c r="DR1059" s="12"/>
      <c r="DS1059" s="12"/>
      <c r="DT1059" s="12"/>
      <c r="DU1059" s="12"/>
      <c r="DV1059" s="12"/>
      <c r="DW1059" s="12"/>
      <c r="DX1059" s="12"/>
      <c r="DY1059" s="12"/>
      <c r="DZ1059" s="12"/>
      <c r="EA1059" s="12"/>
      <c r="EB1059" s="12"/>
      <c r="EC1059" s="12"/>
      <c r="ED1059" s="12"/>
      <c r="EE1059" s="12"/>
      <c r="EF1059" s="12"/>
      <c r="EG1059" s="12"/>
      <c r="EH1059" s="12"/>
      <c r="EI1059" s="12"/>
      <c r="EJ1059" s="12"/>
      <c r="EK1059" s="12"/>
      <c r="EL1059" s="12"/>
      <c r="EM1059" s="12"/>
      <c r="EN1059" s="12"/>
      <c r="EO1059" s="12"/>
      <c r="EP1059" s="12"/>
      <c r="EQ1059" s="12"/>
      <c r="ER1059" s="12"/>
      <c r="ES1059" s="12"/>
      <c r="ET1059" s="12"/>
      <c r="EU1059" s="12"/>
      <c r="EV1059" s="12"/>
      <c r="EW1059" s="12"/>
      <c r="EX1059" s="12"/>
      <c r="EY1059" s="12"/>
      <c r="EZ1059" s="12"/>
      <c r="FA1059" s="12"/>
      <c r="FB1059" s="12"/>
      <c r="FC1059" s="12"/>
      <c r="FD1059" s="12"/>
      <c r="FE1059" s="12"/>
      <c r="FF1059" s="12"/>
      <c r="FG1059" s="12"/>
      <c r="FH1059" s="12"/>
      <c r="FI1059" s="12"/>
      <c r="FJ1059" s="12"/>
      <c r="FK1059" s="12"/>
      <c r="FL1059" s="12"/>
      <c r="FM1059" s="12"/>
      <c r="FN1059" s="12"/>
      <c r="FO1059" s="12"/>
      <c r="FP1059" s="12"/>
      <c r="FQ1059" s="12"/>
      <c r="FR1059" s="12"/>
    </row>
    <row r="1060" spans="19:174" x14ac:dyDescent="0.3">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BQ1060" s="12"/>
      <c r="BR1060" s="12"/>
      <c r="BS1060" s="12"/>
      <c r="BT1060" s="12"/>
      <c r="BU1060" s="12"/>
      <c r="BV1060" s="12"/>
      <c r="BW1060" s="12"/>
      <c r="BX1060" s="12"/>
      <c r="BY1060" s="12"/>
      <c r="BZ1060" s="12"/>
      <c r="CA1060" s="12"/>
      <c r="CB1060" s="12"/>
      <c r="CC1060" s="12"/>
      <c r="CD1060" s="12"/>
      <c r="CE1060" s="12"/>
      <c r="CF1060" s="12"/>
      <c r="CG1060" s="12"/>
      <c r="CH1060" s="12"/>
      <c r="CI1060" s="12"/>
      <c r="CJ1060" s="12"/>
      <c r="CK1060" s="12"/>
      <c r="CL1060" s="12"/>
      <c r="CM1060" s="12"/>
      <c r="CN1060" s="12"/>
      <c r="CO1060" s="12"/>
      <c r="CP1060" s="12"/>
      <c r="CQ1060" s="12"/>
      <c r="CR1060" s="12"/>
      <c r="CS1060" s="12"/>
      <c r="CT1060" s="12"/>
      <c r="CU1060" s="12"/>
      <c r="CV1060" s="12"/>
      <c r="CW1060" s="12"/>
      <c r="CX1060" s="12"/>
      <c r="CY1060" s="12"/>
      <c r="CZ1060" s="12"/>
      <c r="DA1060" s="12"/>
      <c r="DB1060" s="12"/>
      <c r="DC1060" s="12"/>
      <c r="DD1060" s="12"/>
      <c r="DE1060" s="12"/>
      <c r="DF1060" s="12"/>
      <c r="DG1060" s="12"/>
      <c r="DH1060" s="12"/>
      <c r="DI1060" s="12"/>
      <c r="DJ1060" s="12"/>
      <c r="DK1060" s="12"/>
      <c r="DL1060" s="12"/>
      <c r="DM1060" s="12"/>
      <c r="DN1060" s="12"/>
      <c r="DO1060" s="12"/>
      <c r="DP1060" s="12"/>
      <c r="DQ1060" s="12"/>
      <c r="DR1060" s="12"/>
      <c r="DS1060" s="12"/>
      <c r="DT1060" s="12"/>
      <c r="DU1060" s="12"/>
      <c r="DV1060" s="12"/>
      <c r="DW1060" s="12"/>
      <c r="DX1060" s="12"/>
      <c r="DY1060" s="12"/>
      <c r="DZ1060" s="12"/>
      <c r="EA1060" s="12"/>
      <c r="EB1060" s="12"/>
      <c r="EC1060" s="12"/>
      <c r="ED1060" s="12"/>
      <c r="EE1060" s="12"/>
      <c r="EF1060" s="12"/>
      <c r="EG1060" s="12"/>
      <c r="EH1060" s="12"/>
      <c r="EI1060" s="12"/>
      <c r="EJ1060" s="12"/>
      <c r="EK1060" s="12"/>
      <c r="EL1060" s="12"/>
      <c r="EM1060" s="12"/>
      <c r="EN1060" s="12"/>
      <c r="EO1060" s="12"/>
      <c r="EP1060" s="12"/>
      <c r="EQ1060" s="12"/>
      <c r="ER1060" s="12"/>
      <c r="ES1060" s="12"/>
      <c r="ET1060" s="12"/>
      <c r="EU1060" s="12"/>
      <c r="EV1060" s="12"/>
      <c r="EW1060" s="12"/>
      <c r="EX1060" s="12"/>
      <c r="EY1060" s="12"/>
      <c r="EZ1060" s="12"/>
      <c r="FA1060" s="12"/>
      <c r="FB1060" s="12"/>
      <c r="FC1060" s="12"/>
      <c r="FD1060" s="12"/>
      <c r="FE1060" s="12"/>
      <c r="FF1060" s="12"/>
      <c r="FG1060" s="12"/>
      <c r="FH1060" s="12"/>
      <c r="FI1060" s="12"/>
      <c r="FJ1060" s="12"/>
      <c r="FK1060" s="12"/>
      <c r="FL1060" s="12"/>
      <c r="FM1060" s="12"/>
      <c r="FN1060" s="12"/>
      <c r="FO1060" s="12"/>
      <c r="FP1060" s="12"/>
      <c r="FQ1060" s="12"/>
      <c r="FR1060" s="12"/>
    </row>
    <row r="1061" spans="19:174" x14ac:dyDescent="0.3">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BQ1061" s="12"/>
      <c r="BR1061" s="12"/>
      <c r="BS1061" s="12"/>
      <c r="BT1061" s="12"/>
      <c r="BU1061" s="12"/>
      <c r="BV1061" s="12"/>
      <c r="BW1061" s="12"/>
      <c r="BX1061" s="12"/>
      <c r="BY1061" s="12"/>
      <c r="BZ1061" s="12"/>
      <c r="CA1061" s="12"/>
      <c r="CB1061" s="12"/>
      <c r="CC1061" s="12"/>
      <c r="CD1061" s="12"/>
      <c r="CE1061" s="12"/>
      <c r="CF1061" s="12"/>
      <c r="CG1061" s="12"/>
      <c r="CH1061" s="12"/>
      <c r="CI1061" s="12"/>
      <c r="CJ1061" s="12"/>
      <c r="CK1061" s="12"/>
      <c r="CL1061" s="12"/>
      <c r="CM1061" s="12"/>
      <c r="CN1061" s="12"/>
      <c r="CO1061" s="12"/>
      <c r="CP1061" s="12"/>
      <c r="CQ1061" s="12"/>
      <c r="CR1061" s="12"/>
      <c r="CS1061" s="12"/>
      <c r="CT1061" s="12"/>
      <c r="CU1061" s="12"/>
      <c r="CV1061" s="12"/>
      <c r="CW1061" s="12"/>
      <c r="CX1061" s="12"/>
      <c r="CY1061" s="12"/>
      <c r="CZ1061" s="12"/>
      <c r="DA1061" s="12"/>
      <c r="DB1061" s="12"/>
      <c r="DC1061" s="12"/>
      <c r="DD1061" s="12"/>
      <c r="DE1061" s="12"/>
      <c r="DF1061" s="12"/>
      <c r="DG1061" s="12"/>
      <c r="DH1061" s="12"/>
      <c r="DI1061" s="12"/>
      <c r="DJ1061" s="12"/>
      <c r="DK1061" s="12"/>
      <c r="DL1061" s="12"/>
      <c r="DM1061" s="12"/>
      <c r="DN1061" s="12"/>
      <c r="DO1061" s="12"/>
      <c r="DP1061" s="12"/>
      <c r="DQ1061" s="12"/>
      <c r="DR1061" s="12"/>
      <c r="DS1061" s="12"/>
      <c r="DT1061" s="12"/>
      <c r="DU1061" s="12"/>
      <c r="DV1061" s="12"/>
      <c r="DW1061" s="12"/>
      <c r="DX1061" s="12"/>
      <c r="DY1061" s="12"/>
      <c r="DZ1061" s="12"/>
      <c r="EA1061" s="12"/>
      <c r="EB1061" s="12"/>
      <c r="EC1061" s="12"/>
      <c r="ED1061" s="12"/>
      <c r="EE1061" s="12"/>
      <c r="EF1061" s="12"/>
      <c r="EG1061" s="12"/>
      <c r="EH1061" s="12"/>
      <c r="EI1061" s="12"/>
      <c r="EJ1061" s="12"/>
      <c r="EK1061" s="12"/>
      <c r="EL1061" s="12"/>
      <c r="EM1061" s="12"/>
      <c r="EN1061" s="12"/>
      <c r="EO1061" s="12"/>
      <c r="EP1061" s="12"/>
      <c r="EQ1061" s="12"/>
      <c r="ER1061" s="12"/>
      <c r="ES1061" s="12"/>
      <c r="ET1061" s="12"/>
      <c r="EU1061" s="12"/>
      <c r="EV1061" s="12"/>
      <c r="EW1061" s="12"/>
      <c r="EX1061" s="12"/>
      <c r="EY1061" s="12"/>
      <c r="EZ1061" s="12"/>
      <c r="FA1061" s="12"/>
      <c r="FB1061" s="12"/>
      <c r="FC1061" s="12"/>
      <c r="FD1061" s="12"/>
      <c r="FE1061" s="12"/>
      <c r="FF1061" s="12"/>
      <c r="FG1061" s="12"/>
      <c r="FH1061" s="12"/>
      <c r="FI1061" s="12"/>
      <c r="FJ1061" s="12"/>
      <c r="FK1061" s="12"/>
      <c r="FL1061" s="12"/>
      <c r="FM1061" s="12"/>
      <c r="FN1061" s="12"/>
      <c r="FO1061" s="12"/>
      <c r="FP1061" s="12"/>
      <c r="FQ1061" s="12"/>
      <c r="FR1061" s="12"/>
    </row>
    <row r="1062" spans="19:174" x14ac:dyDescent="0.3">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2"/>
      <c r="BT1062" s="12"/>
      <c r="BU1062" s="12"/>
      <c r="BV1062" s="12"/>
      <c r="BW1062" s="12"/>
      <c r="BX1062" s="12"/>
      <c r="BY1062" s="12"/>
      <c r="BZ1062" s="12"/>
      <c r="CA1062" s="12"/>
      <c r="CB1062" s="12"/>
      <c r="CC1062" s="12"/>
      <c r="CD1062" s="12"/>
      <c r="CE1062" s="12"/>
      <c r="CF1062" s="12"/>
      <c r="CG1062" s="12"/>
      <c r="CH1062" s="12"/>
      <c r="CI1062" s="12"/>
      <c r="CJ1062" s="12"/>
      <c r="CK1062" s="12"/>
      <c r="CL1062" s="12"/>
      <c r="CM1062" s="12"/>
      <c r="CN1062" s="12"/>
      <c r="CO1062" s="12"/>
      <c r="CP1062" s="12"/>
      <c r="CQ1062" s="12"/>
      <c r="CR1062" s="12"/>
      <c r="CS1062" s="12"/>
      <c r="CT1062" s="12"/>
      <c r="CU1062" s="12"/>
      <c r="CV1062" s="12"/>
      <c r="CW1062" s="12"/>
      <c r="CX1062" s="12"/>
      <c r="CY1062" s="12"/>
      <c r="CZ1062" s="12"/>
      <c r="DA1062" s="12"/>
      <c r="DB1062" s="12"/>
      <c r="DC1062" s="12"/>
      <c r="DD1062" s="12"/>
      <c r="DE1062" s="12"/>
      <c r="DF1062" s="12"/>
      <c r="DG1062" s="12"/>
      <c r="DH1062" s="12"/>
      <c r="DI1062" s="12"/>
      <c r="DJ1062" s="12"/>
      <c r="DK1062" s="12"/>
      <c r="DL1062" s="12"/>
      <c r="DM1062" s="12"/>
      <c r="DN1062" s="12"/>
      <c r="DO1062" s="12"/>
      <c r="DP1062" s="12"/>
      <c r="DQ1062" s="12"/>
      <c r="DR1062" s="12"/>
      <c r="DS1062" s="12"/>
      <c r="DT1062" s="12"/>
      <c r="DU1062" s="12"/>
      <c r="DV1062" s="12"/>
      <c r="DW1062" s="12"/>
      <c r="DX1062" s="12"/>
      <c r="DY1062" s="12"/>
      <c r="DZ1062" s="12"/>
      <c r="EA1062" s="12"/>
      <c r="EB1062" s="12"/>
      <c r="EC1062" s="12"/>
      <c r="ED1062" s="12"/>
      <c r="EE1062" s="12"/>
      <c r="EF1062" s="12"/>
      <c r="EG1062" s="12"/>
      <c r="EH1062" s="12"/>
      <c r="EI1062" s="12"/>
      <c r="EJ1062" s="12"/>
      <c r="EK1062" s="12"/>
      <c r="EL1062" s="12"/>
      <c r="EM1062" s="12"/>
      <c r="EN1062" s="12"/>
      <c r="EO1062" s="12"/>
      <c r="EP1062" s="12"/>
      <c r="EQ1062" s="12"/>
      <c r="ER1062" s="12"/>
      <c r="ES1062" s="12"/>
      <c r="ET1062" s="12"/>
      <c r="EU1062" s="12"/>
      <c r="EV1062" s="12"/>
      <c r="EW1062" s="12"/>
      <c r="EX1062" s="12"/>
      <c r="EY1062" s="12"/>
      <c r="EZ1062" s="12"/>
      <c r="FA1062" s="12"/>
      <c r="FB1062" s="12"/>
      <c r="FC1062" s="12"/>
      <c r="FD1062" s="12"/>
      <c r="FE1062" s="12"/>
      <c r="FF1062" s="12"/>
      <c r="FG1062" s="12"/>
      <c r="FH1062" s="12"/>
      <c r="FI1062" s="12"/>
      <c r="FJ1062" s="12"/>
      <c r="FK1062" s="12"/>
      <c r="FL1062" s="12"/>
      <c r="FM1062" s="12"/>
      <c r="FN1062" s="12"/>
      <c r="FO1062" s="12"/>
      <c r="FP1062" s="12"/>
      <c r="FQ1062" s="12"/>
      <c r="FR1062" s="12"/>
    </row>
    <row r="1063" spans="19:174" x14ac:dyDescent="0.3">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c r="BC1063" s="12"/>
      <c r="BD1063" s="12"/>
      <c r="BE1063" s="12"/>
      <c r="BF1063" s="12"/>
      <c r="BG1063" s="12"/>
      <c r="BH1063" s="12"/>
      <c r="BI1063" s="12"/>
      <c r="BJ1063" s="12"/>
      <c r="BK1063" s="12"/>
      <c r="BL1063" s="12"/>
      <c r="BM1063" s="12"/>
      <c r="BN1063" s="12"/>
      <c r="BO1063" s="12"/>
      <c r="BP1063" s="12"/>
      <c r="BQ1063" s="12"/>
      <c r="BR1063" s="12"/>
      <c r="BS1063" s="12"/>
      <c r="BT1063" s="12"/>
      <c r="BU1063" s="12"/>
      <c r="BV1063" s="12"/>
      <c r="BW1063" s="12"/>
      <c r="BX1063" s="12"/>
      <c r="BY1063" s="12"/>
      <c r="BZ1063" s="12"/>
      <c r="CA1063" s="12"/>
      <c r="CB1063" s="12"/>
      <c r="CC1063" s="12"/>
      <c r="CD1063" s="12"/>
      <c r="CE1063" s="12"/>
      <c r="CF1063" s="12"/>
      <c r="CG1063" s="12"/>
      <c r="CH1063" s="12"/>
      <c r="CI1063" s="12"/>
      <c r="CJ1063" s="12"/>
      <c r="CK1063" s="12"/>
      <c r="CL1063" s="12"/>
      <c r="CM1063" s="12"/>
      <c r="CN1063" s="12"/>
      <c r="CO1063" s="12"/>
      <c r="CP1063" s="12"/>
      <c r="CQ1063" s="12"/>
      <c r="CR1063" s="12"/>
      <c r="CS1063" s="12"/>
      <c r="CT1063" s="12"/>
      <c r="CU1063" s="12"/>
      <c r="CV1063" s="12"/>
      <c r="CW1063" s="12"/>
      <c r="CX1063" s="12"/>
      <c r="CY1063" s="12"/>
      <c r="CZ1063" s="12"/>
      <c r="DA1063" s="12"/>
      <c r="DB1063" s="12"/>
      <c r="DC1063" s="12"/>
      <c r="DD1063" s="12"/>
      <c r="DE1063" s="12"/>
      <c r="DF1063" s="12"/>
      <c r="DG1063" s="12"/>
      <c r="DH1063" s="12"/>
      <c r="DI1063" s="12"/>
      <c r="DJ1063" s="12"/>
      <c r="DK1063" s="12"/>
      <c r="DL1063" s="12"/>
      <c r="DM1063" s="12"/>
      <c r="DN1063" s="12"/>
      <c r="DO1063" s="12"/>
      <c r="DP1063" s="12"/>
      <c r="DQ1063" s="12"/>
      <c r="DR1063" s="12"/>
      <c r="DS1063" s="12"/>
      <c r="DT1063" s="12"/>
      <c r="DU1063" s="12"/>
      <c r="DV1063" s="12"/>
      <c r="DW1063" s="12"/>
      <c r="DX1063" s="12"/>
      <c r="DY1063" s="12"/>
      <c r="DZ1063" s="12"/>
      <c r="EA1063" s="12"/>
      <c r="EB1063" s="12"/>
      <c r="EC1063" s="12"/>
      <c r="ED1063" s="12"/>
      <c r="EE1063" s="12"/>
      <c r="EF1063" s="12"/>
      <c r="EG1063" s="12"/>
      <c r="EH1063" s="12"/>
      <c r="EI1063" s="12"/>
      <c r="EJ1063" s="12"/>
      <c r="EK1063" s="12"/>
      <c r="EL1063" s="12"/>
      <c r="EM1063" s="12"/>
      <c r="EN1063" s="12"/>
      <c r="EO1063" s="12"/>
      <c r="EP1063" s="12"/>
      <c r="EQ1063" s="12"/>
      <c r="ER1063" s="12"/>
      <c r="ES1063" s="12"/>
      <c r="ET1063" s="12"/>
      <c r="EU1063" s="12"/>
      <c r="EV1063" s="12"/>
      <c r="EW1063" s="12"/>
      <c r="EX1063" s="12"/>
      <c r="EY1063" s="12"/>
      <c r="EZ1063" s="12"/>
      <c r="FA1063" s="12"/>
      <c r="FB1063" s="12"/>
      <c r="FC1063" s="12"/>
      <c r="FD1063" s="12"/>
      <c r="FE1063" s="12"/>
      <c r="FF1063" s="12"/>
      <c r="FG1063" s="12"/>
      <c r="FH1063" s="12"/>
      <c r="FI1063" s="12"/>
      <c r="FJ1063" s="12"/>
      <c r="FK1063" s="12"/>
      <c r="FL1063" s="12"/>
      <c r="FM1063" s="12"/>
      <c r="FN1063" s="12"/>
      <c r="FO1063" s="12"/>
      <c r="FP1063" s="12"/>
      <c r="FQ1063" s="12"/>
      <c r="FR1063" s="12"/>
    </row>
    <row r="1064" spans="19:174" x14ac:dyDescent="0.3">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c r="BC1064" s="12"/>
      <c r="BD1064" s="12"/>
      <c r="BE1064" s="12"/>
      <c r="BF1064" s="12"/>
      <c r="BG1064" s="12"/>
      <c r="BH1064" s="12"/>
      <c r="BI1064" s="12"/>
      <c r="BJ1064" s="12"/>
      <c r="BK1064" s="12"/>
      <c r="BL1064" s="12"/>
      <c r="BM1064" s="12"/>
      <c r="BN1064" s="12"/>
      <c r="BO1064" s="12"/>
      <c r="BP1064" s="12"/>
      <c r="BQ1064" s="12"/>
      <c r="BR1064" s="12"/>
      <c r="BS1064" s="12"/>
      <c r="BT1064" s="12"/>
      <c r="BU1064" s="12"/>
      <c r="BV1064" s="12"/>
      <c r="BW1064" s="12"/>
      <c r="BX1064" s="12"/>
      <c r="BY1064" s="12"/>
      <c r="BZ1064" s="12"/>
      <c r="CA1064" s="12"/>
      <c r="CB1064" s="12"/>
      <c r="CC1064" s="12"/>
      <c r="CD1064" s="12"/>
      <c r="CE1064" s="12"/>
      <c r="CF1064" s="12"/>
      <c r="CG1064" s="12"/>
      <c r="CH1064" s="12"/>
      <c r="CI1064" s="12"/>
      <c r="CJ1064" s="12"/>
      <c r="CK1064" s="12"/>
      <c r="CL1064" s="12"/>
      <c r="CM1064" s="12"/>
      <c r="CN1064" s="12"/>
      <c r="CO1064" s="12"/>
      <c r="CP1064" s="12"/>
      <c r="CQ1064" s="12"/>
      <c r="CR1064" s="12"/>
      <c r="CS1064" s="12"/>
      <c r="CT1064" s="12"/>
      <c r="CU1064" s="12"/>
      <c r="CV1064" s="12"/>
      <c r="CW1064" s="12"/>
      <c r="CX1064" s="12"/>
      <c r="CY1064" s="12"/>
      <c r="CZ1064" s="12"/>
      <c r="DA1064" s="12"/>
      <c r="DB1064" s="12"/>
      <c r="DC1064" s="12"/>
      <c r="DD1064" s="12"/>
      <c r="DE1064" s="12"/>
      <c r="DF1064" s="12"/>
      <c r="DG1064" s="12"/>
      <c r="DH1064" s="12"/>
      <c r="DI1064" s="12"/>
      <c r="DJ1064" s="12"/>
      <c r="DK1064" s="12"/>
      <c r="DL1064" s="12"/>
      <c r="DM1064" s="12"/>
      <c r="DN1064" s="12"/>
      <c r="DO1064" s="12"/>
      <c r="DP1064" s="12"/>
      <c r="DQ1064" s="12"/>
      <c r="DR1064" s="12"/>
      <c r="DS1064" s="12"/>
      <c r="DT1064" s="12"/>
      <c r="DU1064" s="12"/>
      <c r="DV1064" s="12"/>
      <c r="DW1064" s="12"/>
      <c r="DX1064" s="12"/>
      <c r="DY1064" s="12"/>
      <c r="DZ1064" s="12"/>
      <c r="EA1064" s="12"/>
      <c r="EB1064" s="12"/>
      <c r="EC1064" s="12"/>
      <c r="ED1064" s="12"/>
      <c r="EE1064" s="12"/>
      <c r="EF1064" s="12"/>
      <c r="EG1064" s="12"/>
      <c r="EH1064" s="12"/>
      <c r="EI1064" s="12"/>
      <c r="EJ1064" s="12"/>
      <c r="EK1064" s="12"/>
      <c r="EL1064" s="12"/>
      <c r="EM1064" s="12"/>
      <c r="EN1064" s="12"/>
      <c r="EO1064" s="12"/>
      <c r="EP1064" s="12"/>
      <c r="EQ1064" s="12"/>
      <c r="ER1064" s="12"/>
      <c r="ES1064" s="12"/>
      <c r="ET1064" s="12"/>
      <c r="EU1064" s="12"/>
      <c r="EV1064" s="12"/>
      <c r="EW1064" s="12"/>
      <c r="EX1064" s="12"/>
      <c r="EY1064" s="12"/>
      <c r="EZ1064" s="12"/>
      <c r="FA1064" s="12"/>
      <c r="FB1064" s="12"/>
      <c r="FC1064" s="12"/>
      <c r="FD1064" s="12"/>
      <c r="FE1064" s="12"/>
      <c r="FF1064" s="12"/>
      <c r="FG1064" s="12"/>
      <c r="FH1064" s="12"/>
      <c r="FI1064" s="12"/>
      <c r="FJ1064" s="12"/>
      <c r="FK1064" s="12"/>
      <c r="FL1064" s="12"/>
      <c r="FM1064" s="12"/>
      <c r="FN1064" s="12"/>
      <c r="FO1064" s="12"/>
      <c r="FP1064" s="12"/>
      <c r="FQ1064" s="12"/>
      <c r="FR1064" s="12"/>
    </row>
    <row r="1065" spans="19:174" x14ac:dyDescent="0.3">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c r="BC1065" s="12"/>
      <c r="BD1065" s="12"/>
      <c r="BE1065" s="12"/>
      <c r="BF1065" s="12"/>
      <c r="BG1065" s="12"/>
      <c r="BH1065" s="12"/>
      <c r="BI1065" s="12"/>
      <c r="BJ1065" s="12"/>
      <c r="BK1065" s="12"/>
      <c r="BL1065" s="12"/>
      <c r="BM1065" s="12"/>
      <c r="BN1065" s="12"/>
      <c r="BO1065" s="12"/>
      <c r="BP1065" s="12"/>
      <c r="BQ1065" s="12"/>
      <c r="BR1065" s="12"/>
      <c r="BS1065" s="12"/>
      <c r="BT1065" s="12"/>
      <c r="BU1065" s="12"/>
      <c r="BV1065" s="12"/>
      <c r="BW1065" s="12"/>
      <c r="BX1065" s="12"/>
      <c r="BY1065" s="12"/>
      <c r="BZ1065" s="12"/>
      <c r="CA1065" s="12"/>
      <c r="CB1065" s="12"/>
      <c r="CC1065" s="12"/>
      <c r="CD1065" s="12"/>
      <c r="CE1065" s="12"/>
      <c r="CF1065" s="12"/>
      <c r="CG1065" s="12"/>
      <c r="CH1065" s="12"/>
      <c r="CI1065" s="12"/>
      <c r="CJ1065" s="12"/>
      <c r="CK1065" s="12"/>
      <c r="CL1065" s="12"/>
      <c r="CM1065" s="12"/>
      <c r="CN1065" s="12"/>
      <c r="CO1065" s="12"/>
      <c r="CP1065" s="12"/>
      <c r="CQ1065" s="12"/>
      <c r="CR1065" s="12"/>
      <c r="CS1065" s="12"/>
      <c r="CT1065" s="12"/>
      <c r="CU1065" s="12"/>
      <c r="CV1065" s="12"/>
      <c r="CW1065" s="12"/>
      <c r="CX1065" s="12"/>
      <c r="CY1065" s="12"/>
      <c r="CZ1065" s="12"/>
      <c r="DA1065" s="12"/>
      <c r="DB1065" s="12"/>
      <c r="DC1065" s="12"/>
      <c r="DD1065" s="12"/>
      <c r="DE1065" s="12"/>
      <c r="DF1065" s="12"/>
      <c r="DG1065" s="12"/>
      <c r="DH1065" s="12"/>
      <c r="DI1065" s="12"/>
      <c r="DJ1065" s="12"/>
      <c r="DK1065" s="12"/>
      <c r="DL1065" s="12"/>
      <c r="DM1065" s="12"/>
      <c r="DN1065" s="12"/>
      <c r="DO1065" s="12"/>
      <c r="DP1065" s="12"/>
      <c r="DQ1065" s="12"/>
      <c r="DR1065" s="12"/>
      <c r="DS1065" s="12"/>
      <c r="DT1065" s="12"/>
      <c r="DU1065" s="12"/>
      <c r="DV1065" s="12"/>
      <c r="DW1065" s="12"/>
      <c r="DX1065" s="12"/>
      <c r="DY1065" s="12"/>
      <c r="DZ1065" s="12"/>
      <c r="EA1065" s="12"/>
      <c r="EB1065" s="12"/>
      <c r="EC1065" s="12"/>
      <c r="ED1065" s="12"/>
      <c r="EE1065" s="12"/>
      <c r="EF1065" s="12"/>
      <c r="EG1065" s="12"/>
      <c r="EH1065" s="12"/>
      <c r="EI1065" s="12"/>
      <c r="EJ1065" s="12"/>
      <c r="EK1065" s="12"/>
      <c r="EL1065" s="12"/>
      <c r="EM1065" s="12"/>
      <c r="EN1065" s="12"/>
      <c r="EO1065" s="12"/>
      <c r="EP1065" s="12"/>
      <c r="EQ1065" s="12"/>
      <c r="ER1065" s="12"/>
      <c r="ES1065" s="12"/>
      <c r="ET1065" s="12"/>
      <c r="EU1065" s="12"/>
      <c r="EV1065" s="12"/>
      <c r="EW1065" s="12"/>
      <c r="EX1065" s="12"/>
      <c r="EY1065" s="12"/>
      <c r="EZ1065" s="12"/>
      <c r="FA1065" s="12"/>
      <c r="FB1065" s="12"/>
      <c r="FC1065" s="12"/>
      <c r="FD1065" s="12"/>
      <c r="FE1065" s="12"/>
      <c r="FF1065" s="12"/>
      <c r="FG1065" s="12"/>
      <c r="FH1065" s="12"/>
      <c r="FI1065" s="12"/>
      <c r="FJ1065" s="12"/>
      <c r="FK1065" s="12"/>
      <c r="FL1065" s="12"/>
      <c r="FM1065" s="12"/>
      <c r="FN1065" s="12"/>
      <c r="FO1065" s="12"/>
      <c r="FP1065" s="12"/>
      <c r="FQ1065" s="12"/>
      <c r="FR1065" s="12"/>
    </row>
    <row r="1066" spans="19:174" x14ac:dyDescent="0.3">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c r="BC1066" s="12"/>
      <c r="BD1066" s="12"/>
      <c r="BE1066" s="12"/>
      <c r="BF1066" s="12"/>
      <c r="BG1066" s="12"/>
      <c r="BH1066" s="12"/>
      <c r="BI1066" s="12"/>
      <c r="BJ1066" s="12"/>
      <c r="BK1066" s="12"/>
      <c r="BL1066" s="12"/>
      <c r="BM1066" s="12"/>
      <c r="BN1066" s="12"/>
      <c r="BO1066" s="12"/>
      <c r="BP1066" s="12"/>
      <c r="BQ1066" s="12"/>
      <c r="BR1066" s="12"/>
      <c r="BS1066" s="12"/>
      <c r="BT1066" s="12"/>
      <c r="BU1066" s="12"/>
      <c r="BV1066" s="12"/>
      <c r="BW1066" s="12"/>
      <c r="BX1066" s="12"/>
      <c r="BY1066" s="12"/>
      <c r="BZ1066" s="12"/>
      <c r="CA1066" s="12"/>
      <c r="CB1066" s="12"/>
      <c r="CC1066" s="12"/>
      <c r="CD1066" s="12"/>
      <c r="CE1066" s="12"/>
      <c r="CF1066" s="12"/>
      <c r="CG1066" s="12"/>
      <c r="CH1066" s="12"/>
      <c r="CI1066" s="12"/>
      <c r="CJ1066" s="12"/>
      <c r="CK1066" s="12"/>
      <c r="CL1066" s="12"/>
      <c r="CM1066" s="12"/>
      <c r="CN1066" s="12"/>
      <c r="CO1066" s="12"/>
      <c r="CP1066" s="12"/>
      <c r="CQ1066" s="12"/>
      <c r="CR1066" s="12"/>
      <c r="CS1066" s="12"/>
      <c r="CT1066" s="12"/>
      <c r="CU1066" s="12"/>
      <c r="CV1066" s="12"/>
      <c r="CW1066" s="12"/>
      <c r="CX1066" s="12"/>
      <c r="CY1066" s="12"/>
      <c r="CZ1066" s="12"/>
      <c r="DA1066" s="12"/>
      <c r="DB1066" s="12"/>
      <c r="DC1066" s="12"/>
      <c r="DD1066" s="12"/>
      <c r="DE1066" s="12"/>
      <c r="DF1066" s="12"/>
      <c r="DG1066" s="12"/>
      <c r="DH1066" s="12"/>
      <c r="DI1066" s="12"/>
      <c r="DJ1066" s="12"/>
      <c r="DK1066" s="12"/>
      <c r="DL1066" s="12"/>
      <c r="DM1066" s="12"/>
      <c r="DN1066" s="12"/>
      <c r="DO1066" s="12"/>
      <c r="DP1066" s="12"/>
      <c r="DQ1066" s="12"/>
      <c r="DR1066" s="12"/>
      <c r="DS1066" s="12"/>
      <c r="DT1066" s="12"/>
      <c r="DU1066" s="12"/>
      <c r="DV1066" s="12"/>
      <c r="DW1066" s="12"/>
      <c r="DX1066" s="12"/>
      <c r="DY1066" s="12"/>
      <c r="DZ1066" s="12"/>
      <c r="EA1066" s="12"/>
      <c r="EB1066" s="12"/>
      <c r="EC1066" s="12"/>
      <c r="ED1066" s="12"/>
      <c r="EE1066" s="12"/>
      <c r="EF1066" s="12"/>
      <c r="EG1066" s="12"/>
      <c r="EH1066" s="12"/>
      <c r="EI1066" s="12"/>
      <c r="EJ1066" s="12"/>
      <c r="EK1066" s="12"/>
      <c r="EL1066" s="12"/>
      <c r="EM1066" s="12"/>
      <c r="EN1066" s="12"/>
      <c r="EO1066" s="12"/>
      <c r="EP1066" s="12"/>
      <c r="EQ1066" s="12"/>
      <c r="ER1066" s="12"/>
      <c r="ES1066" s="12"/>
      <c r="ET1066" s="12"/>
      <c r="EU1066" s="12"/>
      <c r="EV1066" s="12"/>
      <c r="EW1066" s="12"/>
      <c r="EX1066" s="12"/>
      <c r="EY1066" s="12"/>
      <c r="EZ1066" s="12"/>
      <c r="FA1066" s="12"/>
      <c r="FB1066" s="12"/>
      <c r="FC1066" s="12"/>
      <c r="FD1066" s="12"/>
      <c r="FE1066" s="12"/>
      <c r="FF1066" s="12"/>
      <c r="FG1066" s="12"/>
      <c r="FH1066" s="12"/>
      <c r="FI1066" s="12"/>
      <c r="FJ1066" s="12"/>
      <c r="FK1066" s="12"/>
      <c r="FL1066" s="12"/>
      <c r="FM1066" s="12"/>
      <c r="FN1066" s="12"/>
      <c r="FO1066" s="12"/>
      <c r="FP1066" s="12"/>
      <c r="FQ1066" s="12"/>
      <c r="FR1066" s="12"/>
    </row>
    <row r="1067" spans="19:174" x14ac:dyDescent="0.3">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c r="BR1067" s="12"/>
      <c r="BS1067" s="12"/>
      <c r="BT1067" s="12"/>
      <c r="BU1067" s="12"/>
      <c r="BV1067" s="12"/>
      <c r="BW1067" s="12"/>
      <c r="BX1067" s="12"/>
      <c r="BY1067" s="12"/>
      <c r="BZ1067" s="12"/>
      <c r="CA1067" s="12"/>
      <c r="CB1067" s="12"/>
      <c r="CC1067" s="12"/>
      <c r="CD1067" s="12"/>
      <c r="CE1067" s="12"/>
      <c r="CF1067" s="12"/>
      <c r="CG1067" s="12"/>
      <c r="CH1067" s="12"/>
      <c r="CI1067" s="12"/>
      <c r="CJ1067" s="12"/>
      <c r="CK1067" s="12"/>
      <c r="CL1067" s="12"/>
      <c r="CM1067" s="12"/>
      <c r="CN1067" s="12"/>
      <c r="CO1067" s="12"/>
      <c r="CP1067" s="12"/>
      <c r="CQ1067" s="12"/>
      <c r="CR1067" s="12"/>
      <c r="CS1067" s="12"/>
      <c r="CT1067" s="12"/>
      <c r="CU1067" s="12"/>
      <c r="CV1067" s="12"/>
      <c r="CW1067" s="12"/>
      <c r="CX1067" s="12"/>
      <c r="CY1067" s="12"/>
      <c r="CZ1067" s="12"/>
      <c r="DA1067" s="12"/>
      <c r="DB1067" s="12"/>
      <c r="DC1067" s="12"/>
      <c r="DD1067" s="12"/>
      <c r="DE1067" s="12"/>
      <c r="DF1067" s="12"/>
      <c r="DG1067" s="12"/>
      <c r="DH1067" s="12"/>
      <c r="DI1067" s="12"/>
      <c r="DJ1067" s="12"/>
      <c r="DK1067" s="12"/>
      <c r="DL1067" s="12"/>
      <c r="DM1067" s="12"/>
      <c r="DN1067" s="12"/>
      <c r="DO1067" s="12"/>
      <c r="DP1067" s="12"/>
      <c r="DQ1067" s="12"/>
      <c r="DR1067" s="12"/>
      <c r="DS1067" s="12"/>
      <c r="DT1067" s="12"/>
      <c r="DU1067" s="12"/>
      <c r="DV1067" s="12"/>
      <c r="DW1067" s="12"/>
      <c r="DX1067" s="12"/>
      <c r="DY1067" s="12"/>
      <c r="DZ1067" s="12"/>
      <c r="EA1067" s="12"/>
      <c r="EB1067" s="12"/>
      <c r="EC1067" s="12"/>
      <c r="ED1067" s="12"/>
      <c r="EE1067" s="12"/>
      <c r="EF1067" s="12"/>
      <c r="EG1067" s="12"/>
      <c r="EH1067" s="12"/>
      <c r="EI1067" s="12"/>
      <c r="EJ1067" s="12"/>
      <c r="EK1067" s="12"/>
      <c r="EL1067" s="12"/>
      <c r="EM1067" s="12"/>
      <c r="EN1067" s="12"/>
      <c r="EO1067" s="12"/>
      <c r="EP1067" s="12"/>
      <c r="EQ1067" s="12"/>
      <c r="ER1067" s="12"/>
      <c r="ES1067" s="12"/>
      <c r="ET1067" s="12"/>
      <c r="EU1067" s="12"/>
      <c r="EV1067" s="12"/>
      <c r="EW1067" s="12"/>
      <c r="EX1067" s="12"/>
      <c r="EY1067" s="12"/>
      <c r="EZ1067" s="12"/>
      <c r="FA1067" s="12"/>
      <c r="FB1067" s="12"/>
      <c r="FC1067" s="12"/>
      <c r="FD1067" s="12"/>
      <c r="FE1067" s="12"/>
      <c r="FF1067" s="12"/>
      <c r="FG1067" s="12"/>
      <c r="FH1067" s="12"/>
      <c r="FI1067" s="12"/>
      <c r="FJ1067" s="12"/>
      <c r="FK1067" s="12"/>
      <c r="FL1067" s="12"/>
      <c r="FM1067" s="12"/>
      <c r="FN1067" s="12"/>
      <c r="FO1067" s="12"/>
      <c r="FP1067" s="12"/>
      <c r="FQ1067" s="12"/>
      <c r="FR1067" s="12"/>
    </row>
    <row r="1068" spans="19:174" x14ac:dyDescent="0.3">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c r="BC1068" s="12"/>
      <c r="BD1068" s="12"/>
      <c r="BE1068" s="12"/>
      <c r="BF1068" s="12"/>
      <c r="BG1068" s="12"/>
      <c r="BH1068" s="12"/>
      <c r="BI1068" s="12"/>
      <c r="BJ1068" s="12"/>
      <c r="BK1068" s="12"/>
      <c r="BL1068" s="12"/>
      <c r="BM1068" s="12"/>
      <c r="BN1068" s="12"/>
      <c r="BO1068" s="12"/>
      <c r="BP1068" s="12"/>
      <c r="BQ1068" s="12"/>
      <c r="BR1068" s="12"/>
      <c r="BS1068" s="12"/>
      <c r="BT1068" s="12"/>
      <c r="BU1068" s="12"/>
      <c r="BV1068" s="12"/>
      <c r="BW1068" s="12"/>
      <c r="BX1068" s="12"/>
      <c r="BY1068" s="12"/>
      <c r="BZ1068" s="12"/>
      <c r="CA1068" s="12"/>
      <c r="CB1068" s="12"/>
      <c r="CC1068" s="12"/>
      <c r="CD1068" s="12"/>
      <c r="CE1068" s="12"/>
      <c r="CF1068" s="12"/>
      <c r="CG1068" s="12"/>
      <c r="CH1068" s="12"/>
      <c r="CI1068" s="12"/>
      <c r="CJ1068" s="12"/>
      <c r="CK1068" s="12"/>
      <c r="CL1068" s="12"/>
      <c r="CM1068" s="12"/>
      <c r="CN1068" s="12"/>
      <c r="CO1068" s="12"/>
      <c r="CP1068" s="12"/>
      <c r="CQ1068" s="12"/>
      <c r="CR1068" s="12"/>
      <c r="CS1068" s="12"/>
      <c r="CT1068" s="12"/>
      <c r="CU1068" s="12"/>
      <c r="CV1068" s="12"/>
      <c r="CW1068" s="12"/>
      <c r="CX1068" s="12"/>
      <c r="CY1068" s="12"/>
      <c r="CZ1068" s="12"/>
      <c r="DA1068" s="12"/>
      <c r="DB1068" s="12"/>
      <c r="DC1068" s="12"/>
      <c r="DD1068" s="12"/>
      <c r="DE1068" s="12"/>
      <c r="DF1068" s="12"/>
      <c r="DG1068" s="12"/>
      <c r="DH1068" s="12"/>
      <c r="DI1068" s="12"/>
      <c r="DJ1068" s="12"/>
      <c r="DK1068" s="12"/>
      <c r="DL1068" s="12"/>
      <c r="DM1068" s="12"/>
      <c r="DN1068" s="12"/>
      <c r="DO1068" s="12"/>
      <c r="DP1068" s="12"/>
      <c r="DQ1068" s="12"/>
      <c r="DR1068" s="12"/>
      <c r="DS1068" s="12"/>
      <c r="DT1068" s="12"/>
      <c r="DU1068" s="12"/>
      <c r="DV1068" s="12"/>
      <c r="DW1068" s="12"/>
      <c r="DX1068" s="12"/>
      <c r="DY1068" s="12"/>
      <c r="DZ1068" s="12"/>
      <c r="EA1068" s="12"/>
      <c r="EB1068" s="12"/>
      <c r="EC1068" s="12"/>
      <c r="ED1068" s="12"/>
      <c r="EE1068" s="12"/>
      <c r="EF1068" s="12"/>
      <c r="EG1068" s="12"/>
      <c r="EH1068" s="12"/>
      <c r="EI1068" s="12"/>
      <c r="EJ1068" s="12"/>
      <c r="EK1068" s="12"/>
      <c r="EL1068" s="12"/>
      <c r="EM1068" s="12"/>
      <c r="EN1068" s="12"/>
      <c r="EO1068" s="12"/>
      <c r="EP1068" s="12"/>
      <c r="EQ1068" s="12"/>
      <c r="ER1068" s="12"/>
      <c r="ES1068" s="12"/>
      <c r="ET1068" s="12"/>
      <c r="EU1068" s="12"/>
      <c r="EV1068" s="12"/>
      <c r="EW1068" s="12"/>
      <c r="EX1068" s="12"/>
      <c r="EY1068" s="12"/>
      <c r="EZ1068" s="12"/>
      <c r="FA1068" s="12"/>
      <c r="FB1068" s="12"/>
      <c r="FC1068" s="12"/>
      <c r="FD1068" s="12"/>
      <c r="FE1068" s="12"/>
      <c r="FF1068" s="12"/>
      <c r="FG1068" s="12"/>
      <c r="FH1068" s="12"/>
      <c r="FI1068" s="12"/>
      <c r="FJ1068" s="12"/>
      <c r="FK1068" s="12"/>
      <c r="FL1068" s="12"/>
      <c r="FM1068" s="12"/>
      <c r="FN1068" s="12"/>
      <c r="FO1068" s="12"/>
      <c r="FP1068" s="12"/>
      <c r="FQ1068" s="12"/>
      <c r="FR1068" s="12"/>
    </row>
    <row r="1069" spans="19:174" x14ac:dyDescent="0.3">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c r="BC1069" s="12"/>
      <c r="BD1069" s="12"/>
      <c r="BE1069" s="12"/>
      <c r="BF1069" s="12"/>
      <c r="BG1069" s="12"/>
      <c r="BH1069" s="12"/>
      <c r="BI1069" s="12"/>
      <c r="BJ1069" s="12"/>
      <c r="BK1069" s="12"/>
      <c r="BL1069" s="12"/>
      <c r="BM1069" s="12"/>
      <c r="BN1069" s="12"/>
      <c r="BO1069" s="12"/>
      <c r="BP1069" s="12"/>
      <c r="BQ1069" s="12"/>
      <c r="BR1069" s="12"/>
      <c r="BS1069" s="12"/>
      <c r="BT1069" s="12"/>
      <c r="BU1069" s="12"/>
      <c r="BV1069" s="12"/>
      <c r="BW1069" s="12"/>
      <c r="BX1069" s="12"/>
      <c r="BY1069" s="12"/>
      <c r="BZ1069" s="12"/>
      <c r="CA1069" s="12"/>
      <c r="CB1069" s="12"/>
      <c r="CC1069" s="12"/>
      <c r="CD1069" s="12"/>
      <c r="CE1069" s="12"/>
      <c r="CF1069" s="12"/>
      <c r="CG1069" s="12"/>
      <c r="CH1069" s="12"/>
      <c r="CI1069" s="12"/>
      <c r="CJ1069" s="12"/>
      <c r="CK1069" s="12"/>
      <c r="CL1069" s="12"/>
      <c r="CM1069" s="12"/>
      <c r="CN1069" s="12"/>
      <c r="CO1069" s="12"/>
      <c r="CP1069" s="12"/>
      <c r="CQ1069" s="12"/>
      <c r="CR1069" s="12"/>
      <c r="CS1069" s="12"/>
      <c r="CT1069" s="12"/>
      <c r="CU1069" s="12"/>
      <c r="CV1069" s="12"/>
      <c r="CW1069" s="12"/>
      <c r="CX1069" s="12"/>
      <c r="CY1069" s="12"/>
      <c r="CZ1069" s="12"/>
      <c r="DA1069" s="12"/>
      <c r="DB1069" s="12"/>
      <c r="DC1069" s="12"/>
      <c r="DD1069" s="12"/>
      <c r="DE1069" s="12"/>
      <c r="DF1069" s="12"/>
      <c r="DG1069" s="12"/>
      <c r="DH1069" s="12"/>
      <c r="DI1069" s="12"/>
      <c r="DJ1069" s="12"/>
      <c r="DK1069" s="12"/>
      <c r="DL1069" s="12"/>
      <c r="DM1069" s="12"/>
      <c r="DN1069" s="12"/>
      <c r="DO1069" s="12"/>
      <c r="DP1069" s="12"/>
      <c r="DQ1069" s="12"/>
      <c r="DR1069" s="12"/>
      <c r="DS1069" s="12"/>
      <c r="DT1069" s="12"/>
      <c r="DU1069" s="12"/>
      <c r="DV1069" s="12"/>
      <c r="DW1069" s="12"/>
      <c r="DX1069" s="12"/>
      <c r="DY1069" s="12"/>
      <c r="DZ1069" s="12"/>
      <c r="EA1069" s="12"/>
      <c r="EB1069" s="12"/>
      <c r="EC1069" s="12"/>
      <c r="ED1069" s="12"/>
      <c r="EE1069" s="12"/>
      <c r="EF1069" s="12"/>
      <c r="EG1069" s="12"/>
      <c r="EH1069" s="12"/>
      <c r="EI1069" s="12"/>
      <c r="EJ1069" s="12"/>
      <c r="EK1069" s="12"/>
      <c r="EL1069" s="12"/>
      <c r="EM1069" s="12"/>
      <c r="EN1069" s="12"/>
      <c r="EO1069" s="12"/>
      <c r="EP1069" s="12"/>
      <c r="EQ1069" s="12"/>
      <c r="ER1069" s="12"/>
      <c r="ES1069" s="12"/>
      <c r="ET1069" s="12"/>
      <c r="EU1069" s="12"/>
      <c r="EV1069" s="12"/>
      <c r="EW1069" s="12"/>
      <c r="EX1069" s="12"/>
      <c r="EY1069" s="12"/>
      <c r="EZ1069" s="12"/>
      <c r="FA1069" s="12"/>
      <c r="FB1069" s="12"/>
      <c r="FC1069" s="12"/>
      <c r="FD1069" s="12"/>
      <c r="FE1069" s="12"/>
      <c r="FF1069" s="12"/>
      <c r="FG1069" s="12"/>
      <c r="FH1069" s="12"/>
      <c r="FI1069" s="12"/>
      <c r="FJ1069" s="12"/>
      <c r="FK1069" s="12"/>
      <c r="FL1069" s="12"/>
      <c r="FM1069" s="12"/>
      <c r="FN1069" s="12"/>
      <c r="FO1069" s="12"/>
      <c r="FP1069" s="12"/>
      <c r="FQ1069" s="12"/>
      <c r="FR1069" s="12"/>
    </row>
    <row r="1070" spans="19:174" x14ac:dyDescent="0.3">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2"/>
      <c r="BT1070" s="12"/>
      <c r="BU1070" s="12"/>
      <c r="BV1070" s="12"/>
      <c r="BW1070" s="12"/>
      <c r="BX1070" s="12"/>
      <c r="BY1070" s="12"/>
      <c r="BZ1070" s="12"/>
      <c r="CA1070" s="12"/>
      <c r="CB1070" s="12"/>
      <c r="CC1070" s="12"/>
      <c r="CD1070" s="12"/>
      <c r="CE1070" s="12"/>
      <c r="CF1070" s="12"/>
      <c r="CG1070" s="12"/>
      <c r="CH1070" s="12"/>
      <c r="CI1070" s="12"/>
      <c r="CJ1070" s="12"/>
      <c r="CK1070" s="12"/>
      <c r="CL1070" s="12"/>
      <c r="CM1070" s="12"/>
      <c r="CN1070" s="12"/>
      <c r="CO1070" s="12"/>
      <c r="CP1070" s="12"/>
      <c r="CQ1070" s="12"/>
      <c r="CR1070" s="12"/>
      <c r="CS1070" s="12"/>
      <c r="CT1070" s="12"/>
      <c r="CU1070" s="12"/>
      <c r="CV1070" s="12"/>
      <c r="CW1070" s="12"/>
      <c r="CX1070" s="12"/>
      <c r="CY1070" s="12"/>
      <c r="CZ1070" s="12"/>
      <c r="DA1070" s="12"/>
      <c r="DB1070" s="12"/>
      <c r="DC1070" s="12"/>
      <c r="DD1070" s="12"/>
      <c r="DE1070" s="12"/>
      <c r="DF1070" s="12"/>
      <c r="DG1070" s="12"/>
      <c r="DH1070" s="12"/>
      <c r="DI1070" s="12"/>
      <c r="DJ1070" s="12"/>
      <c r="DK1070" s="12"/>
      <c r="DL1070" s="12"/>
      <c r="DM1070" s="12"/>
      <c r="DN1070" s="12"/>
      <c r="DO1070" s="12"/>
      <c r="DP1070" s="12"/>
      <c r="DQ1070" s="12"/>
      <c r="DR1070" s="12"/>
      <c r="DS1070" s="12"/>
      <c r="DT1070" s="12"/>
      <c r="DU1070" s="12"/>
      <c r="DV1070" s="12"/>
      <c r="DW1070" s="12"/>
      <c r="DX1070" s="12"/>
      <c r="DY1070" s="12"/>
      <c r="DZ1070" s="12"/>
      <c r="EA1070" s="12"/>
      <c r="EB1070" s="12"/>
      <c r="EC1070" s="12"/>
      <c r="ED1070" s="12"/>
      <c r="EE1070" s="12"/>
      <c r="EF1070" s="12"/>
      <c r="EG1070" s="12"/>
      <c r="EH1070" s="12"/>
      <c r="EI1070" s="12"/>
      <c r="EJ1070" s="12"/>
      <c r="EK1070" s="12"/>
      <c r="EL1070" s="12"/>
      <c r="EM1070" s="12"/>
      <c r="EN1070" s="12"/>
      <c r="EO1070" s="12"/>
      <c r="EP1070" s="12"/>
      <c r="EQ1070" s="12"/>
      <c r="ER1070" s="12"/>
      <c r="ES1070" s="12"/>
      <c r="ET1070" s="12"/>
      <c r="EU1070" s="12"/>
      <c r="EV1070" s="12"/>
      <c r="EW1070" s="12"/>
      <c r="EX1070" s="12"/>
      <c r="EY1070" s="12"/>
      <c r="EZ1070" s="12"/>
      <c r="FA1070" s="12"/>
      <c r="FB1070" s="12"/>
      <c r="FC1070" s="12"/>
      <c r="FD1070" s="12"/>
      <c r="FE1070" s="12"/>
      <c r="FF1070" s="12"/>
      <c r="FG1070" s="12"/>
      <c r="FH1070" s="12"/>
      <c r="FI1070" s="12"/>
      <c r="FJ1070" s="12"/>
      <c r="FK1070" s="12"/>
      <c r="FL1070" s="12"/>
      <c r="FM1070" s="12"/>
      <c r="FN1070" s="12"/>
      <c r="FO1070" s="12"/>
      <c r="FP1070" s="12"/>
      <c r="FQ1070" s="12"/>
      <c r="FR1070" s="12"/>
    </row>
    <row r="1071" spans="19:174" x14ac:dyDescent="0.3">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c r="BC1071" s="12"/>
      <c r="BD1071" s="12"/>
      <c r="BE1071" s="12"/>
      <c r="BF1071" s="12"/>
      <c r="BG1071" s="12"/>
      <c r="BH1071" s="12"/>
      <c r="BI1071" s="12"/>
      <c r="BJ1071" s="12"/>
      <c r="BK1071" s="12"/>
      <c r="BL1071" s="12"/>
      <c r="BM1071" s="12"/>
      <c r="BN1071" s="12"/>
      <c r="BO1071" s="12"/>
      <c r="BP1071" s="12"/>
      <c r="BQ1071" s="12"/>
      <c r="BR1071" s="12"/>
      <c r="BS1071" s="12"/>
      <c r="BT1071" s="12"/>
      <c r="BU1071" s="12"/>
      <c r="BV1071" s="12"/>
      <c r="BW1071" s="12"/>
      <c r="BX1071" s="12"/>
      <c r="BY1071" s="12"/>
      <c r="BZ1071" s="12"/>
      <c r="CA1071" s="12"/>
      <c r="CB1071" s="12"/>
      <c r="CC1071" s="12"/>
      <c r="CD1071" s="12"/>
      <c r="CE1071" s="12"/>
      <c r="CF1071" s="12"/>
      <c r="CG1071" s="12"/>
      <c r="CH1071" s="12"/>
      <c r="CI1071" s="12"/>
      <c r="CJ1071" s="12"/>
      <c r="CK1071" s="12"/>
      <c r="CL1071" s="12"/>
      <c r="CM1071" s="12"/>
      <c r="CN1071" s="12"/>
      <c r="CO1071" s="12"/>
      <c r="CP1071" s="12"/>
      <c r="CQ1071" s="12"/>
      <c r="CR1071" s="12"/>
      <c r="CS1071" s="12"/>
      <c r="CT1071" s="12"/>
      <c r="CU1071" s="12"/>
      <c r="CV1071" s="12"/>
      <c r="CW1071" s="12"/>
      <c r="CX1071" s="12"/>
      <c r="CY1071" s="12"/>
      <c r="CZ1071" s="12"/>
      <c r="DA1071" s="12"/>
      <c r="DB1071" s="12"/>
      <c r="DC1071" s="12"/>
      <c r="DD1071" s="12"/>
      <c r="DE1071" s="12"/>
      <c r="DF1071" s="12"/>
      <c r="DG1071" s="12"/>
      <c r="DH1071" s="12"/>
      <c r="DI1071" s="12"/>
      <c r="DJ1071" s="12"/>
      <c r="DK1071" s="12"/>
      <c r="DL1071" s="12"/>
      <c r="DM1071" s="12"/>
      <c r="DN1071" s="12"/>
      <c r="DO1071" s="12"/>
      <c r="DP1071" s="12"/>
      <c r="DQ1071" s="12"/>
      <c r="DR1071" s="12"/>
      <c r="DS1071" s="12"/>
      <c r="DT1071" s="12"/>
      <c r="DU1071" s="12"/>
      <c r="DV1071" s="12"/>
      <c r="DW1071" s="12"/>
      <c r="DX1071" s="12"/>
      <c r="DY1071" s="12"/>
      <c r="DZ1071" s="12"/>
      <c r="EA1071" s="12"/>
      <c r="EB1071" s="12"/>
      <c r="EC1071" s="12"/>
      <c r="ED1071" s="12"/>
      <c r="EE1071" s="12"/>
      <c r="EF1071" s="12"/>
      <c r="EG1071" s="12"/>
      <c r="EH1071" s="12"/>
      <c r="EI1071" s="12"/>
      <c r="EJ1071" s="12"/>
      <c r="EK1071" s="12"/>
      <c r="EL1071" s="12"/>
      <c r="EM1071" s="12"/>
      <c r="EN1071" s="12"/>
      <c r="EO1071" s="12"/>
      <c r="EP1071" s="12"/>
      <c r="EQ1071" s="12"/>
      <c r="ER1071" s="12"/>
      <c r="ES1071" s="12"/>
      <c r="ET1071" s="12"/>
      <c r="EU1071" s="12"/>
      <c r="EV1071" s="12"/>
      <c r="EW1071" s="12"/>
      <c r="EX1071" s="12"/>
      <c r="EY1071" s="12"/>
      <c r="EZ1071" s="12"/>
      <c r="FA1071" s="12"/>
      <c r="FB1071" s="12"/>
      <c r="FC1071" s="12"/>
      <c r="FD1071" s="12"/>
      <c r="FE1071" s="12"/>
      <c r="FF1071" s="12"/>
      <c r="FG1071" s="12"/>
      <c r="FH1071" s="12"/>
      <c r="FI1071" s="12"/>
      <c r="FJ1071" s="12"/>
      <c r="FK1071" s="12"/>
      <c r="FL1071" s="12"/>
      <c r="FM1071" s="12"/>
      <c r="FN1071" s="12"/>
      <c r="FO1071" s="12"/>
      <c r="FP1071" s="12"/>
      <c r="FQ1071" s="12"/>
      <c r="FR1071" s="12"/>
    </row>
    <row r="1072" spans="19:174" x14ac:dyDescent="0.3">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c r="BQ1072" s="12"/>
      <c r="BR1072" s="12"/>
      <c r="BS1072" s="12"/>
      <c r="BT1072" s="12"/>
      <c r="BU1072" s="12"/>
      <c r="BV1072" s="12"/>
      <c r="BW1072" s="12"/>
      <c r="BX1072" s="12"/>
      <c r="BY1072" s="12"/>
      <c r="BZ1072" s="12"/>
      <c r="CA1072" s="12"/>
      <c r="CB1072" s="12"/>
      <c r="CC1072" s="12"/>
      <c r="CD1072" s="12"/>
      <c r="CE1072" s="12"/>
      <c r="CF1072" s="12"/>
      <c r="CG1072" s="12"/>
      <c r="CH1072" s="12"/>
      <c r="CI1072" s="12"/>
      <c r="CJ1072" s="12"/>
      <c r="CK1072" s="12"/>
      <c r="CL1072" s="12"/>
      <c r="CM1072" s="12"/>
      <c r="CN1072" s="12"/>
      <c r="CO1072" s="12"/>
      <c r="CP1072" s="12"/>
      <c r="CQ1072" s="12"/>
      <c r="CR1072" s="12"/>
      <c r="CS1072" s="12"/>
      <c r="CT1072" s="12"/>
      <c r="CU1072" s="12"/>
      <c r="CV1072" s="12"/>
      <c r="CW1072" s="12"/>
      <c r="CX1072" s="12"/>
      <c r="CY1072" s="12"/>
      <c r="CZ1072" s="12"/>
      <c r="DA1072" s="12"/>
      <c r="DB1072" s="12"/>
      <c r="DC1072" s="12"/>
      <c r="DD1072" s="12"/>
      <c r="DE1072" s="12"/>
      <c r="DF1072" s="12"/>
      <c r="DG1072" s="12"/>
      <c r="DH1072" s="12"/>
      <c r="DI1072" s="12"/>
      <c r="DJ1072" s="12"/>
      <c r="DK1072" s="12"/>
      <c r="DL1072" s="12"/>
      <c r="DM1072" s="12"/>
      <c r="DN1072" s="12"/>
      <c r="DO1072" s="12"/>
      <c r="DP1072" s="12"/>
      <c r="DQ1072" s="12"/>
      <c r="DR1072" s="12"/>
      <c r="DS1072" s="12"/>
      <c r="DT1072" s="12"/>
      <c r="DU1072" s="12"/>
      <c r="DV1072" s="12"/>
      <c r="DW1072" s="12"/>
      <c r="DX1072" s="12"/>
      <c r="DY1072" s="12"/>
      <c r="DZ1072" s="12"/>
      <c r="EA1072" s="12"/>
      <c r="EB1072" s="12"/>
      <c r="EC1072" s="12"/>
      <c r="ED1072" s="12"/>
      <c r="EE1072" s="12"/>
      <c r="EF1072" s="12"/>
      <c r="EG1072" s="12"/>
      <c r="EH1072" s="12"/>
      <c r="EI1072" s="12"/>
      <c r="EJ1072" s="12"/>
      <c r="EK1072" s="12"/>
      <c r="EL1072" s="12"/>
      <c r="EM1072" s="12"/>
      <c r="EN1072" s="12"/>
      <c r="EO1072" s="12"/>
      <c r="EP1072" s="12"/>
      <c r="EQ1072" s="12"/>
      <c r="ER1072" s="12"/>
      <c r="ES1072" s="12"/>
      <c r="ET1072" s="12"/>
      <c r="EU1072" s="12"/>
      <c r="EV1072" s="12"/>
      <c r="EW1072" s="12"/>
      <c r="EX1072" s="12"/>
      <c r="EY1072" s="12"/>
      <c r="EZ1072" s="12"/>
      <c r="FA1072" s="12"/>
      <c r="FB1072" s="12"/>
      <c r="FC1072" s="12"/>
      <c r="FD1072" s="12"/>
      <c r="FE1072" s="12"/>
      <c r="FF1072" s="12"/>
      <c r="FG1072" s="12"/>
      <c r="FH1072" s="12"/>
      <c r="FI1072" s="12"/>
      <c r="FJ1072" s="12"/>
      <c r="FK1072" s="12"/>
      <c r="FL1072" s="12"/>
      <c r="FM1072" s="12"/>
      <c r="FN1072" s="12"/>
      <c r="FO1072" s="12"/>
      <c r="FP1072" s="12"/>
      <c r="FQ1072" s="12"/>
      <c r="FR1072" s="12"/>
    </row>
    <row r="1073" spans="19:174" x14ac:dyDescent="0.3">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c r="BC1073" s="12"/>
      <c r="BD1073" s="12"/>
      <c r="BE1073" s="12"/>
      <c r="BF1073" s="12"/>
      <c r="BG1073" s="12"/>
      <c r="BH1073" s="12"/>
      <c r="BI1073" s="12"/>
      <c r="BJ1073" s="12"/>
      <c r="BK1073" s="12"/>
      <c r="BL1073" s="12"/>
      <c r="BM1073" s="12"/>
      <c r="BN1073" s="12"/>
      <c r="BO1073" s="12"/>
      <c r="BP1073" s="12"/>
      <c r="BQ1073" s="12"/>
      <c r="BR1073" s="12"/>
      <c r="BS1073" s="12"/>
      <c r="BT1073" s="12"/>
      <c r="BU1073" s="12"/>
      <c r="BV1073" s="12"/>
      <c r="BW1073" s="12"/>
      <c r="BX1073" s="12"/>
      <c r="BY1073" s="12"/>
      <c r="BZ1073" s="12"/>
      <c r="CA1073" s="12"/>
      <c r="CB1073" s="12"/>
      <c r="CC1073" s="12"/>
      <c r="CD1073" s="12"/>
      <c r="CE1073" s="12"/>
      <c r="CF1073" s="12"/>
      <c r="CG1073" s="12"/>
      <c r="CH1073" s="12"/>
      <c r="CI1073" s="12"/>
      <c r="CJ1073" s="12"/>
      <c r="CK1073" s="12"/>
      <c r="CL1073" s="12"/>
      <c r="CM1073" s="12"/>
      <c r="CN1073" s="12"/>
      <c r="CO1073" s="12"/>
      <c r="CP1073" s="12"/>
      <c r="CQ1073" s="12"/>
      <c r="CR1073" s="12"/>
      <c r="CS1073" s="12"/>
      <c r="CT1073" s="12"/>
      <c r="CU1073" s="12"/>
      <c r="CV1073" s="12"/>
      <c r="CW1073" s="12"/>
      <c r="CX1073" s="12"/>
      <c r="CY1073" s="12"/>
      <c r="CZ1073" s="12"/>
      <c r="DA1073" s="12"/>
      <c r="DB1073" s="12"/>
      <c r="DC1073" s="12"/>
      <c r="DD1073" s="12"/>
      <c r="DE1073" s="12"/>
      <c r="DF1073" s="12"/>
      <c r="DG1073" s="12"/>
      <c r="DH1073" s="12"/>
      <c r="DI1073" s="12"/>
      <c r="DJ1073" s="12"/>
      <c r="DK1073" s="12"/>
      <c r="DL1073" s="12"/>
      <c r="DM1073" s="12"/>
      <c r="DN1073" s="12"/>
      <c r="DO1073" s="12"/>
      <c r="DP1073" s="12"/>
      <c r="DQ1073" s="12"/>
      <c r="DR1073" s="12"/>
      <c r="DS1073" s="12"/>
      <c r="DT1073" s="12"/>
      <c r="DU1073" s="12"/>
      <c r="DV1073" s="12"/>
      <c r="DW1073" s="12"/>
      <c r="DX1073" s="12"/>
      <c r="DY1073" s="12"/>
      <c r="DZ1073" s="12"/>
      <c r="EA1073" s="12"/>
      <c r="EB1073" s="12"/>
      <c r="EC1073" s="12"/>
      <c r="ED1073" s="12"/>
      <c r="EE1073" s="12"/>
      <c r="EF1073" s="12"/>
      <c r="EG1073" s="12"/>
      <c r="EH1073" s="12"/>
      <c r="EI1073" s="12"/>
      <c r="EJ1073" s="12"/>
      <c r="EK1073" s="12"/>
      <c r="EL1073" s="12"/>
      <c r="EM1073" s="12"/>
      <c r="EN1073" s="12"/>
      <c r="EO1073" s="12"/>
      <c r="EP1073" s="12"/>
      <c r="EQ1073" s="12"/>
      <c r="ER1073" s="12"/>
      <c r="ES1073" s="12"/>
      <c r="ET1073" s="12"/>
      <c r="EU1073" s="12"/>
      <c r="EV1073" s="12"/>
      <c r="EW1073" s="12"/>
      <c r="EX1073" s="12"/>
      <c r="EY1073" s="12"/>
      <c r="EZ1073" s="12"/>
      <c r="FA1073" s="12"/>
      <c r="FB1073" s="12"/>
      <c r="FC1073" s="12"/>
      <c r="FD1073" s="12"/>
      <c r="FE1073" s="12"/>
      <c r="FF1073" s="12"/>
      <c r="FG1073" s="12"/>
      <c r="FH1073" s="12"/>
      <c r="FI1073" s="12"/>
      <c r="FJ1073" s="12"/>
      <c r="FK1073" s="12"/>
      <c r="FL1073" s="12"/>
      <c r="FM1073" s="12"/>
      <c r="FN1073" s="12"/>
      <c r="FO1073" s="12"/>
      <c r="FP1073" s="12"/>
      <c r="FQ1073" s="12"/>
      <c r="FR1073" s="12"/>
    </row>
    <row r="1074" spans="19:174" x14ac:dyDescent="0.3">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c r="BC1074" s="12"/>
      <c r="BD1074" s="12"/>
      <c r="BE1074" s="12"/>
      <c r="BF1074" s="12"/>
      <c r="BG1074" s="12"/>
      <c r="BH1074" s="12"/>
      <c r="BI1074" s="12"/>
      <c r="BJ1074" s="12"/>
      <c r="BK1074" s="12"/>
      <c r="BL1074" s="12"/>
      <c r="BM1074" s="12"/>
      <c r="BN1074" s="12"/>
      <c r="BO1074" s="12"/>
      <c r="BP1074" s="12"/>
      <c r="BQ1074" s="12"/>
      <c r="BR1074" s="12"/>
      <c r="BS1074" s="12"/>
      <c r="BT1074" s="12"/>
      <c r="BU1074" s="12"/>
      <c r="BV1074" s="12"/>
      <c r="BW1074" s="12"/>
      <c r="BX1074" s="12"/>
      <c r="BY1074" s="12"/>
      <c r="BZ1074" s="12"/>
      <c r="CA1074" s="12"/>
      <c r="CB1074" s="12"/>
      <c r="CC1074" s="12"/>
      <c r="CD1074" s="12"/>
      <c r="CE1074" s="12"/>
      <c r="CF1074" s="12"/>
      <c r="CG1074" s="12"/>
      <c r="CH1074" s="12"/>
      <c r="CI1074" s="12"/>
      <c r="CJ1074" s="12"/>
      <c r="CK1074" s="12"/>
      <c r="CL1074" s="12"/>
      <c r="CM1074" s="12"/>
      <c r="CN1074" s="12"/>
      <c r="CO1074" s="12"/>
      <c r="CP1074" s="12"/>
      <c r="CQ1074" s="12"/>
      <c r="CR1074" s="12"/>
      <c r="CS1074" s="12"/>
      <c r="CT1074" s="12"/>
      <c r="CU1074" s="12"/>
      <c r="CV1074" s="12"/>
      <c r="CW1074" s="12"/>
      <c r="CX1074" s="12"/>
      <c r="CY1074" s="12"/>
      <c r="CZ1074" s="12"/>
      <c r="DA1074" s="12"/>
      <c r="DB1074" s="12"/>
      <c r="DC1074" s="12"/>
      <c r="DD1074" s="12"/>
      <c r="DE1074" s="12"/>
      <c r="DF1074" s="12"/>
      <c r="DG1074" s="12"/>
      <c r="DH1074" s="12"/>
      <c r="DI1074" s="12"/>
      <c r="DJ1074" s="12"/>
      <c r="DK1074" s="12"/>
      <c r="DL1074" s="12"/>
      <c r="DM1074" s="12"/>
      <c r="DN1074" s="12"/>
      <c r="DO1074" s="12"/>
      <c r="DP1074" s="12"/>
      <c r="DQ1074" s="12"/>
      <c r="DR1074" s="12"/>
      <c r="DS1074" s="12"/>
      <c r="DT1074" s="12"/>
      <c r="DU1074" s="12"/>
      <c r="DV1074" s="12"/>
      <c r="DW1074" s="12"/>
      <c r="DX1074" s="12"/>
      <c r="DY1074" s="12"/>
      <c r="DZ1074" s="12"/>
      <c r="EA1074" s="12"/>
      <c r="EB1074" s="12"/>
      <c r="EC1074" s="12"/>
      <c r="ED1074" s="12"/>
      <c r="EE1074" s="12"/>
      <c r="EF1074" s="12"/>
      <c r="EG1074" s="12"/>
      <c r="EH1074" s="12"/>
      <c r="EI1074" s="12"/>
      <c r="EJ1074" s="12"/>
      <c r="EK1074" s="12"/>
      <c r="EL1074" s="12"/>
      <c r="EM1074" s="12"/>
      <c r="EN1074" s="12"/>
      <c r="EO1074" s="12"/>
      <c r="EP1074" s="12"/>
      <c r="EQ1074" s="12"/>
      <c r="ER1074" s="12"/>
      <c r="ES1074" s="12"/>
      <c r="ET1074" s="12"/>
      <c r="EU1074" s="12"/>
      <c r="EV1074" s="12"/>
      <c r="EW1074" s="12"/>
      <c r="EX1074" s="12"/>
      <c r="EY1074" s="12"/>
      <c r="EZ1074" s="12"/>
      <c r="FA1074" s="12"/>
      <c r="FB1074" s="12"/>
      <c r="FC1074" s="12"/>
      <c r="FD1074" s="12"/>
      <c r="FE1074" s="12"/>
      <c r="FF1074" s="12"/>
      <c r="FG1074" s="12"/>
      <c r="FH1074" s="12"/>
      <c r="FI1074" s="12"/>
      <c r="FJ1074" s="12"/>
      <c r="FK1074" s="12"/>
      <c r="FL1074" s="12"/>
      <c r="FM1074" s="12"/>
      <c r="FN1074" s="12"/>
      <c r="FO1074" s="12"/>
      <c r="FP1074" s="12"/>
      <c r="FQ1074" s="12"/>
      <c r="FR1074" s="12"/>
    </row>
    <row r="1075" spans="19:174" x14ac:dyDescent="0.3">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c r="BC1075" s="12"/>
      <c r="BD1075" s="12"/>
      <c r="BE1075" s="12"/>
      <c r="BF1075" s="12"/>
      <c r="BG1075" s="12"/>
      <c r="BH1075" s="12"/>
      <c r="BI1075" s="12"/>
      <c r="BJ1075" s="12"/>
      <c r="BK1075" s="12"/>
      <c r="BL1075" s="12"/>
      <c r="BM1075" s="12"/>
      <c r="BN1075" s="12"/>
      <c r="BO1075" s="12"/>
      <c r="BP1075" s="12"/>
      <c r="BQ1075" s="12"/>
      <c r="BR1075" s="12"/>
      <c r="BS1075" s="12"/>
      <c r="BT1075" s="12"/>
      <c r="BU1075" s="12"/>
      <c r="BV1075" s="12"/>
      <c r="BW1075" s="12"/>
      <c r="BX1075" s="12"/>
      <c r="BY1075" s="12"/>
      <c r="BZ1075" s="12"/>
      <c r="CA1075" s="12"/>
      <c r="CB1075" s="12"/>
      <c r="CC1075" s="12"/>
      <c r="CD1075" s="12"/>
      <c r="CE1075" s="12"/>
      <c r="CF1075" s="12"/>
      <c r="CG1075" s="12"/>
      <c r="CH1075" s="12"/>
      <c r="CI1075" s="12"/>
      <c r="CJ1075" s="12"/>
      <c r="CK1075" s="12"/>
      <c r="CL1075" s="12"/>
      <c r="CM1075" s="12"/>
      <c r="CN1075" s="12"/>
      <c r="CO1075" s="12"/>
      <c r="CP1075" s="12"/>
      <c r="CQ1075" s="12"/>
      <c r="CR1075" s="12"/>
      <c r="CS1075" s="12"/>
      <c r="CT1075" s="12"/>
      <c r="CU1075" s="12"/>
      <c r="CV1075" s="12"/>
      <c r="CW1075" s="12"/>
      <c r="CX1075" s="12"/>
      <c r="CY1075" s="12"/>
      <c r="CZ1075" s="12"/>
      <c r="DA1075" s="12"/>
      <c r="DB1075" s="12"/>
      <c r="DC1075" s="12"/>
      <c r="DD1075" s="12"/>
      <c r="DE1075" s="12"/>
      <c r="DF1075" s="12"/>
      <c r="DG1075" s="12"/>
      <c r="DH1075" s="12"/>
      <c r="DI1075" s="12"/>
      <c r="DJ1075" s="12"/>
      <c r="DK1075" s="12"/>
      <c r="DL1075" s="12"/>
      <c r="DM1075" s="12"/>
      <c r="DN1075" s="12"/>
      <c r="DO1075" s="12"/>
      <c r="DP1075" s="12"/>
      <c r="DQ1075" s="12"/>
      <c r="DR1075" s="12"/>
      <c r="DS1075" s="12"/>
      <c r="DT1075" s="12"/>
      <c r="DU1075" s="12"/>
      <c r="DV1075" s="12"/>
      <c r="DW1075" s="12"/>
      <c r="DX1075" s="12"/>
      <c r="DY1075" s="12"/>
      <c r="DZ1075" s="12"/>
      <c r="EA1075" s="12"/>
      <c r="EB1075" s="12"/>
      <c r="EC1075" s="12"/>
      <c r="ED1075" s="12"/>
      <c r="EE1075" s="12"/>
      <c r="EF1075" s="12"/>
      <c r="EG1075" s="12"/>
      <c r="EH1075" s="12"/>
      <c r="EI1075" s="12"/>
      <c r="EJ1075" s="12"/>
      <c r="EK1075" s="12"/>
      <c r="EL1075" s="12"/>
      <c r="EM1075" s="12"/>
      <c r="EN1075" s="12"/>
      <c r="EO1075" s="12"/>
      <c r="EP1075" s="12"/>
      <c r="EQ1075" s="12"/>
      <c r="ER1075" s="12"/>
      <c r="ES1075" s="12"/>
      <c r="ET1075" s="12"/>
      <c r="EU1075" s="12"/>
      <c r="EV1075" s="12"/>
      <c r="EW1075" s="12"/>
      <c r="EX1075" s="12"/>
      <c r="EY1075" s="12"/>
      <c r="EZ1075" s="12"/>
      <c r="FA1075" s="12"/>
      <c r="FB1075" s="12"/>
      <c r="FC1075" s="12"/>
      <c r="FD1075" s="12"/>
      <c r="FE1075" s="12"/>
      <c r="FF1075" s="12"/>
      <c r="FG1075" s="12"/>
      <c r="FH1075" s="12"/>
      <c r="FI1075" s="12"/>
      <c r="FJ1075" s="12"/>
      <c r="FK1075" s="12"/>
      <c r="FL1075" s="12"/>
      <c r="FM1075" s="12"/>
      <c r="FN1075" s="12"/>
      <c r="FO1075" s="12"/>
      <c r="FP1075" s="12"/>
      <c r="FQ1075" s="12"/>
      <c r="FR1075" s="12"/>
    </row>
    <row r="1076" spans="19:174" x14ac:dyDescent="0.3">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c r="BC1076" s="12"/>
      <c r="BD1076" s="12"/>
      <c r="BE1076" s="12"/>
      <c r="BF1076" s="12"/>
      <c r="BG1076" s="12"/>
      <c r="BH1076" s="12"/>
      <c r="BI1076" s="12"/>
      <c r="BJ1076" s="12"/>
      <c r="BK1076" s="12"/>
      <c r="BL1076" s="12"/>
      <c r="BM1076" s="12"/>
      <c r="BN1076" s="12"/>
      <c r="BO1076" s="12"/>
      <c r="BP1076" s="12"/>
      <c r="BQ1076" s="12"/>
      <c r="BR1076" s="12"/>
      <c r="BS1076" s="12"/>
      <c r="BT1076" s="12"/>
      <c r="BU1076" s="12"/>
      <c r="BV1076" s="12"/>
      <c r="BW1076" s="12"/>
      <c r="BX1076" s="12"/>
      <c r="BY1076" s="12"/>
      <c r="BZ1076" s="12"/>
      <c r="CA1076" s="12"/>
      <c r="CB1076" s="12"/>
      <c r="CC1076" s="12"/>
      <c r="CD1076" s="12"/>
      <c r="CE1076" s="12"/>
      <c r="CF1076" s="12"/>
      <c r="CG1076" s="12"/>
      <c r="CH1076" s="12"/>
      <c r="CI1076" s="12"/>
      <c r="CJ1076" s="12"/>
      <c r="CK1076" s="12"/>
      <c r="CL1076" s="12"/>
      <c r="CM1076" s="12"/>
      <c r="CN1076" s="12"/>
      <c r="CO1076" s="12"/>
      <c r="CP1076" s="12"/>
      <c r="CQ1076" s="12"/>
      <c r="CR1076" s="12"/>
      <c r="CS1076" s="12"/>
      <c r="CT1076" s="12"/>
      <c r="CU1076" s="12"/>
      <c r="CV1076" s="12"/>
      <c r="CW1076" s="12"/>
      <c r="CX1076" s="12"/>
      <c r="CY1076" s="12"/>
      <c r="CZ1076" s="12"/>
      <c r="DA1076" s="12"/>
      <c r="DB1076" s="12"/>
      <c r="DC1076" s="12"/>
      <c r="DD1076" s="12"/>
      <c r="DE1076" s="12"/>
      <c r="DF1076" s="12"/>
      <c r="DG1076" s="12"/>
      <c r="DH1076" s="12"/>
      <c r="DI1076" s="12"/>
      <c r="DJ1076" s="12"/>
      <c r="DK1076" s="12"/>
      <c r="DL1076" s="12"/>
      <c r="DM1076" s="12"/>
      <c r="DN1076" s="12"/>
      <c r="DO1076" s="12"/>
      <c r="DP1076" s="12"/>
      <c r="DQ1076" s="12"/>
      <c r="DR1076" s="12"/>
      <c r="DS1076" s="12"/>
      <c r="DT1076" s="12"/>
      <c r="DU1076" s="12"/>
      <c r="DV1076" s="12"/>
      <c r="DW1076" s="12"/>
      <c r="DX1076" s="12"/>
      <c r="DY1076" s="12"/>
      <c r="DZ1076" s="12"/>
      <c r="EA1076" s="12"/>
      <c r="EB1076" s="12"/>
      <c r="EC1076" s="12"/>
      <c r="ED1076" s="12"/>
      <c r="EE1076" s="12"/>
      <c r="EF1076" s="12"/>
      <c r="EG1076" s="12"/>
      <c r="EH1076" s="12"/>
      <c r="EI1076" s="12"/>
      <c r="EJ1076" s="12"/>
      <c r="EK1076" s="12"/>
      <c r="EL1076" s="12"/>
      <c r="EM1076" s="12"/>
      <c r="EN1076" s="12"/>
      <c r="EO1076" s="12"/>
      <c r="EP1076" s="12"/>
      <c r="EQ1076" s="12"/>
      <c r="ER1076" s="12"/>
      <c r="ES1076" s="12"/>
      <c r="ET1076" s="12"/>
      <c r="EU1076" s="12"/>
      <c r="EV1076" s="12"/>
      <c r="EW1076" s="12"/>
      <c r="EX1076" s="12"/>
      <c r="EY1076" s="12"/>
      <c r="EZ1076" s="12"/>
      <c r="FA1076" s="12"/>
      <c r="FB1076" s="12"/>
      <c r="FC1076" s="12"/>
      <c r="FD1076" s="12"/>
      <c r="FE1076" s="12"/>
      <c r="FF1076" s="12"/>
      <c r="FG1076" s="12"/>
      <c r="FH1076" s="12"/>
      <c r="FI1076" s="12"/>
      <c r="FJ1076" s="12"/>
      <c r="FK1076" s="12"/>
      <c r="FL1076" s="12"/>
      <c r="FM1076" s="12"/>
      <c r="FN1076" s="12"/>
      <c r="FO1076" s="12"/>
      <c r="FP1076" s="12"/>
      <c r="FQ1076" s="12"/>
      <c r="FR1076" s="12"/>
    </row>
    <row r="1077" spans="19:174" x14ac:dyDescent="0.3">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c r="BC1077" s="12"/>
      <c r="BD1077" s="12"/>
      <c r="BE1077" s="12"/>
      <c r="BF1077" s="12"/>
      <c r="BG1077" s="12"/>
      <c r="BH1077" s="12"/>
      <c r="BI1077" s="12"/>
      <c r="BJ1077" s="12"/>
      <c r="BK1077" s="12"/>
      <c r="BL1077" s="12"/>
      <c r="BM1077" s="12"/>
      <c r="BN1077" s="12"/>
      <c r="BO1077" s="12"/>
      <c r="BP1077" s="12"/>
      <c r="BQ1077" s="12"/>
      <c r="BR1077" s="12"/>
      <c r="BS1077" s="12"/>
      <c r="BT1077" s="12"/>
      <c r="BU1077" s="12"/>
      <c r="BV1077" s="12"/>
      <c r="BW1077" s="12"/>
      <c r="BX1077" s="12"/>
      <c r="BY1077" s="12"/>
      <c r="BZ1077" s="12"/>
      <c r="CA1077" s="12"/>
      <c r="CB1077" s="12"/>
      <c r="CC1077" s="12"/>
      <c r="CD1077" s="12"/>
      <c r="CE1077" s="12"/>
      <c r="CF1077" s="12"/>
      <c r="CG1077" s="12"/>
      <c r="CH1077" s="12"/>
      <c r="CI1077" s="12"/>
      <c r="CJ1077" s="12"/>
      <c r="CK1077" s="12"/>
      <c r="CL1077" s="12"/>
      <c r="CM1077" s="12"/>
      <c r="CN1077" s="12"/>
      <c r="CO1077" s="12"/>
      <c r="CP1077" s="12"/>
      <c r="CQ1077" s="12"/>
      <c r="CR1077" s="12"/>
      <c r="CS1077" s="12"/>
      <c r="CT1077" s="12"/>
      <c r="CU1077" s="12"/>
      <c r="CV1077" s="12"/>
      <c r="CW1077" s="12"/>
      <c r="CX1077" s="12"/>
      <c r="CY1077" s="12"/>
      <c r="CZ1077" s="12"/>
      <c r="DA1077" s="12"/>
      <c r="DB1077" s="12"/>
      <c r="DC1077" s="12"/>
      <c r="DD1077" s="12"/>
      <c r="DE1077" s="12"/>
      <c r="DF1077" s="12"/>
      <c r="DG1077" s="12"/>
      <c r="DH1077" s="12"/>
      <c r="DI1077" s="12"/>
      <c r="DJ1077" s="12"/>
      <c r="DK1077" s="12"/>
      <c r="DL1077" s="12"/>
      <c r="DM1077" s="12"/>
      <c r="DN1077" s="12"/>
      <c r="DO1077" s="12"/>
      <c r="DP1077" s="12"/>
      <c r="DQ1077" s="12"/>
      <c r="DR1077" s="12"/>
      <c r="DS1077" s="12"/>
      <c r="DT1077" s="12"/>
      <c r="DU1077" s="12"/>
      <c r="DV1077" s="12"/>
      <c r="DW1077" s="12"/>
      <c r="DX1077" s="12"/>
      <c r="DY1077" s="12"/>
      <c r="DZ1077" s="12"/>
      <c r="EA1077" s="12"/>
      <c r="EB1077" s="12"/>
      <c r="EC1077" s="12"/>
      <c r="ED1077" s="12"/>
      <c r="EE1077" s="12"/>
      <c r="EF1077" s="12"/>
      <c r="EG1077" s="12"/>
      <c r="EH1077" s="12"/>
      <c r="EI1077" s="12"/>
      <c r="EJ1077" s="12"/>
      <c r="EK1077" s="12"/>
      <c r="EL1077" s="12"/>
      <c r="EM1077" s="12"/>
      <c r="EN1077" s="12"/>
      <c r="EO1077" s="12"/>
      <c r="EP1077" s="12"/>
      <c r="EQ1077" s="12"/>
      <c r="ER1077" s="12"/>
      <c r="ES1077" s="12"/>
      <c r="ET1077" s="12"/>
      <c r="EU1077" s="12"/>
      <c r="EV1077" s="12"/>
      <c r="EW1077" s="12"/>
      <c r="EX1077" s="12"/>
      <c r="EY1077" s="12"/>
      <c r="EZ1077" s="12"/>
      <c r="FA1077" s="12"/>
      <c r="FB1077" s="12"/>
      <c r="FC1077" s="12"/>
      <c r="FD1077" s="12"/>
      <c r="FE1077" s="12"/>
      <c r="FF1077" s="12"/>
      <c r="FG1077" s="12"/>
      <c r="FH1077" s="12"/>
      <c r="FI1077" s="12"/>
      <c r="FJ1077" s="12"/>
      <c r="FK1077" s="12"/>
      <c r="FL1077" s="12"/>
      <c r="FM1077" s="12"/>
      <c r="FN1077" s="12"/>
      <c r="FO1077" s="12"/>
      <c r="FP1077" s="12"/>
      <c r="FQ1077" s="12"/>
      <c r="FR1077" s="12"/>
    </row>
    <row r="1078" spans="19:174" x14ac:dyDescent="0.3">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2"/>
      <c r="BT1078" s="12"/>
      <c r="BU1078" s="12"/>
      <c r="BV1078" s="12"/>
      <c r="BW1078" s="12"/>
      <c r="BX1078" s="12"/>
      <c r="BY1078" s="12"/>
      <c r="BZ1078" s="12"/>
      <c r="CA1078" s="12"/>
      <c r="CB1078" s="12"/>
      <c r="CC1078" s="12"/>
      <c r="CD1078" s="12"/>
      <c r="CE1078" s="12"/>
      <c r="CF1078" s="12"/>
      <c r="CG1078" s="12"/>
      <c r="CH1078" s="12"/>
      <c r="CI1078" s="12"/>
      <c r="CJ1078" s="12"/>
      <c r="CK1078" s="12"/>
      <c r="CL1078" s="12"/>
      <c r="CM1078" s="12"/>
      <c r="CN1078" s="12"/>
      <c r="CO1078" s="12"/>
      <c r="CP1078" s="12"/>
      <c r="CQ1078" s="12"/>
      <c r="CR1078" s="12"/>
      <c r="CS1078" s="12"/>
      <c r="CT1078" s="12"/>
      <c r="CU1078" s="12"/>
      <c r="CV1078" s="12"/>
      <c r="CW1078" s="12"/>
      <c r="CX1078" s="12"/>
      <c r="CY1078" s="12"/>
      <c r="CZ1078" s="12"/>
      <c r="DA1078" s="12"/>
      <c r="DB1078" s="12"/>
      <c r="DC1078" s="12"/>
      <c r="DD1078" s="12"/>
      <c r="DE1078" s="12"/>
      <c r="DF1078" s="12"/>
      <c r="DG1078" s="12"/>
      <c r="DH1078" s="12"/>
      <c r="DI1078" s="12"/>
      <c r="DJ1078" s="12"/>
      <c r="DK1078" s="12"/>
      <c r="DL1078" s="12"/>
      <c r="DM1078" s="12"/>
      <c r="DN1078" s="12"/>
      <c r="DO1078" s="12"/>
      <c r="DP1078" s="12"/>
      <c r="DQ1078" s="12"/>
      <c r="DR1078" s="12"/>
      <c r="DS1078" s="12"/>
      <c r="DT1078" s="12"/>
      <c r="DU1078" s="12"/>
      <c r="DV1078" s="12"/>
      <c r="DW1078" s="12"/>
      <c r="DX1078" s="12"/>
      <c r="DY1078" s="12"/>
      <c r="DZ1078" s="12"/>
      <c r="EA1078" s="12"/>
      <c r="EB1078" s="12"/>
      <c r="EC1078" s="12"/>
      <c r="ED1078" s="12"/>
      <c r="EE1078" s="12"/>
      <c r="EF1078" s="12"/>
      <c r="EG1078" s="12"/>
      <c r="EH1078" s="12"/>
      <c r="EI1078" s="12"/>
      <c r="EJ1078" s="12"/>
      <c r="EK1078" s="12"/>
      <c r="EL1078" s="12"/>
      <c r="EM1078" s="12"/>
      <c r="EN1078" s="12"/>
      <c r="EO1078" s="12"/>
      <c r="EP1078" s="12"/>
      <c r="EQ1078" s="12"/>
      <c r="ER1078" s="12"/>
      <c r="ES1078" s="12"/>
      <c r="ET1078" s="12"/>
      <c r="EU1078" s="12"/>
      <c r="EV1078" s="12"/>
      <c r="EW1078" s="12"/>
      <c r="EX1078" s="12"/>
      <c r="EY1078" s="12"/>
      <c r="EZ1078" s="12"/>
      <c r="FA1078" s="12"/>
      <c r="FB1078" s="12"/>
      <c r="FC1078" s="12"/>
      <c r="FD1078" s="12"/>
      <c r="FE1078" s="12"/>
      <c r="FF1078" s="12"/>
      <c r="FG1078" s="12"/>
      <c r="FH1078" s="12"/>
      <c r="FI1078" s="12"/>
      <c r="FJ1078" s="12"/>
      <c r="FK1078" s="12"/>
      <c r="FL1078" s="12"/>
      <c r="FM1078" s="12"/>
      <c r="FN1078" s="12"/>
      <c r="FO1078" s="12"/>
      <c r="FP1078" s="12"/>
      <c r="FQ1078" s="12"/>
      <c r="FR1078" s="12"/>
    </row>
    <row r="1079" spans="19:174" x14ac:dyDescent="0.3">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c r="BC1079" s="12"/>
      <c r="BD1079" s="12"/>
      <c r="BE1079" s="12"/>
      <c r="BF1079" s="12"/>
      <c r="BG1079" s="12"/>
      <c r="BH1079" s="12"/>
      <c r="BI1079" s="12"/>
      <c r="BJ1079" s="12"/>
      <c r="BK1079" s="12"/>
      <c r="BL1079" s="12"/>
      <c r="BM1079" s="12"/>
      <c r="BN1079" s="12"/>
      <c r="BO1079" s="12"/>
      <c r="BP1079" s="12"/>
      <c r="BQ1079" s="12"/>
      <c r="BR1079" s="12"/>
      <c r="BS1079" s="12"/>
      <c r="BT1079" s="12"/>
      <c r="BU1079" s="12"/>
      <c r="BV1079" s="12"/>
      <c r="BW1079" s="12"/>
      <c r="BX1079" s="12"/>
      <c r="BY1079" s="12"/>
      <c r="BZ1079" s="12"/>
      <c r="CA1079" s="12"/>
      <c r="CB1079" s="12"/>
      <c r="CC1079" s="12"/>
      <c r="CD1079" s="12"/>
      <c r="CE1079" s="12"/>
      <c r="CF1079" s="12"/>
      <c r="CG1079" s="12"/>
      <c r="CH1079" s="12"/>
      <c r="CI1079" s="12"/>
      <c r="CJ1079" s="12"/>
      <c r="CK1079" s="12"/>
      <c r="CL1079" s="12"/>
      <c r="CM1079" s="12"/>
      <c r="CN1079" s="12"/>
      <c r="CO1079" s="12"/>
      <c r="CP1079" s="12"/>
      <c r="CQ1079" s="12"/>
      <c r="CR1079" s="12"/>
      <c r="CS1079" s="12"/>
      <c r="CT1079" s="12"/>
      <c r="CU1079" s="12"/>
      <c r="CV1079" s="12"/>
      <c r="CW1079" s="12"/>
      <c r="CX1079" s="12"/>
      <c r="CY1079" s="12"/>
      <c r="CZ1079" s="12"/>
      <c r="DA1079" s="12"/>
      <c r="DB1079" s="12"/>
      <c r="DC1079" s="12"/>
      <c r="DD1079" s="12"/>
      <c r="DE1079" s="12"/>
      <c r="DF1079" s="12"/>
      <c r="DG1079" s="12"/>
      <c r="DH1079" s="12"/>
      <c r="DI1079" s="12"/>
      <c r="DJ1079" s="12"/>
      <c r="DK1079" s="12"/>
      <c r="DL1079" s="12"/>
      <c r="DM1079" s="12"/>
      <c r="DN1079" s="12"/>
      <c r="DO1079" s="12"/>
      <c r="DP1079" s="12"/>
      <c r="DQ1079" s="12"/>
      <c r="DR1079" s="12"/>
      <c r="DS1079" s="12"/>
      <c r="DT1079" s="12"/>
      <c r="DU1079" s="12"/>
      <c r="DV1079" s="12"/>
      <c r="DW1079" s="12"/>
      <c r="DX1079" s="12"/>
      <c r="DY1079" s="12"/>
      <c r="DZ1079" s="12"/>
      <c r="EA1079" s="12"/>
      <c r="EB1079" s="12"/>
      <c r="EC1079" s="12"/>
      <c r="ED1079" s="12"/>
      <c r="EE1079" s="12"/>
      <c r="EF1079" s="12"/>
      <c r="EG1079" s="12"/>
      <c r="EH1079" s="12"/>
      <c r="EI1079" s="12"/>
      <c r="EJ1079" s="12"/>
      <c r="EK1079" s="12"/>
      <c r="EL1079" s="12"/>
      <c r="EM1079" s="12"/>
      <c r="EN1079" s="12"/>
      <c r="EO1079" s="12"/>
      <c r="EP1079" s="12"/>
      <c r="EQ1079" s="12"/>
      <c r="ER1079" s="12"/>
      <c r="ES1079" s="12"/>
      <c r="ET1079" s="12"/>
      <c r="EU1079" s="12"/>
      <c r="EV1079" s="12"/>
      <c r="EW1079" s="12"/>
      <c r="EX1079" s="12"/>
      <c r="EY1079" s="12"/>
      <c r="EZ1079" s="12"/>
      <c r="FA1079" s="12"/>
      <c r="FB1079" s="12"/>
      <c r="FC1079" s="12"/>
      <c r="FD1079" s="12"/>
      <c r="FE1079" s="12"/>
      <c r="FF1079" s="12"/>
      <c r="FG1079" s="12"/>
      <c r="FH1079" s="12"/>
      <c r="FI1079" s="12"/>
      <c r="FJ1079" s="12"/>
      <c r="FK1079" s="12"/>
      <c r="FL1079" s="12"/>
      <c r="FM1079" s="12"/>
      <c r="FN1079" s="12"/>
      <c r="FO1079" s="12"/>
      <c r="FP1079" s="12"/>
      <c r="FQ1079" s="12"/>
      <c r="FR1079" s="12"/>
    </row>
    <row r="1080" spans="19:174" x14ac:dyDescent="0.3">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c r="BC1080" s="12"/>
      <c r="BD1080" s="12"/>
      <c r="BE1080" s="12"/>
      <c r="BF1080" s="12"/>
      <c r="BG1080" s="12"/>
      <c r="BH1080" s="12"/>
      <c r="BI1080" s="12"/>
      <c r="BJ1080" s="12"/>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c r="CE1080" s="12"/>
      <c r="CF1080" s="12"/>
      <c r="CG1080" s="12"/>
      <c r="CH1080" s="12"/>
      <c r="CI1080" s="12"/>
      <c r="CJ1080" s="12"/>
      <c r="CK1080" s="12"/>
      <c r="CL1080" s="12"/>
      <c r="CM1080" s="12"/>
      <c r="CN1080" s="12"/>
      <c r="CO1080" s="12"/>
      <c r="CP1080" s="12"/>
      <c r="CQ1080" s="12"/>
      <c r="CR1080" s="12"/>
      <c r="CS1080" s="12"/>
      <c r="CT1080" s="12"/>
      <c r="CU1080" s="12"/>
      <c r="CV1080" s="12"/>
      <c r="CW1080" s="12"/>
      <c r="CX1080" s="12"/>
      <c r="CY1080" s="12"/>
      <c r="CZ1080" s="12"/>
      <c r="DA1080" s="12"/>
      <c r="DB1080" s="12"/>
      <c r="DC1080" s="12"/>
      <c r="DD1080" s="12"/>
      <c r="DE1080" s="12"/>
      <c r="DF1080" s="12"/>
      <c r="DG1080" s="12"/>
      <c r="DH1080" s="12"/>
      <c r="DI1080" s="12"/>
      <c r="DJ1080" s="12"/>
      <c r="DK1080" s="12"/>
      <c r="DL1080" s="12"/>
      <c r="DM1080" s="12"/>
      <c r="DN1080" s="12"/>
      <c r="DO1080" s="12"/>
      <c r="DP1080" s="12"/>
      <c r="DQ1080" s="12"/>
      <c r="DR1080" s="12"/>
      <c r="DS1080" s="12"/>
      <c r="DT1080" s="12"/>
      <c r="DU1080" s="12"/>
      <c r="DV1080" s="12"/>
      <c r="DW1080" s="12"/>
      <c r="DX1080" s="12"/>
      <c r="DY1080" s="12"/>
      <c r="DZ1080" s="12"/>
      <c r="EA1080" s="12"/>
      <c r="EB1080" s="12"/>
      <c r="EC1080" s="12"/>
      <c r="ED1080" s="12"/>
      <c r="EE1080" s="12"/>
      <c r="EF1080" s="12"/>
      <c r="EG1080" s="12"/>
      <c r="EH1080" s="12"/>
      <c r="EI1080" s="12"/>
      <c r="EJ1080" s="12"/>
      <c r="EK1080" s="12"/>
      <c r="EL1080" s="12"/>
      <c r="EM1080" s="12"/>
      <c r="EN1080" s="12"/>
      <c r="EO1080" s="12"/>
      <c r="EP1080" s="12"/>
      <c r="EQ1080" s="12"/>
      <c r="ER1080" s="12"/>
      <c r="ES1080" s="12"/>
      <c r="ET1080" s="12"/>
      <c r="EU1080" s="12"/>
      <c r="EV1080" s="12"/>
      <c r="EW1080" s="12"/>
      <c r="EX1080" s="12"/>
      <c r="EY1080" s="12"/>
      <c r="EZ1080" s="12"/>
      <c r="FA1080" s="12"/>
      <c r="FB1080" s="12"/>
      <c r="FC1080" s="12"/>
      <c r="FD1080" s="12"/>
      <c r="FE1080" s="12"/>
      <c r="FF1080" s="12"/>
      <c r="FG1080" s="12"/>
      <c r="FH1080" s="12"/>
      <c r="FI1080" s="12"/>
      <c r="FJ1080" s="12"/>
      <c r="FK1080" s="12"/>
      <c r="FL1080" s="12"/>
      <c r="FM1080" s="12"/>
      <c r="FN1080" s="12"/>
      <c r="FO1080" s="12"/>
      <c r="FP1080" s="12"/>
      <c r="FQ1080" s="12"/>
      <c r="FR1080" s="12"/>
    </row>
    <row r="1081" spans="19:174" x14ac:dyDescent="0.3">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c r="BC1081" s="12"/>
      <c r="BD1081" s="12"/>
      <c r="BE1081" s="12"/>
      <c r="BF1081" s="12"/>
      <c r="BG1081" s="12"/>
      <c r="BH1081" s="12"/>
      <c r="BI1081" s="12"/>
      <c r="BJ1081" s="12"/>
      <c r="BK1081" s="12"/>
      <c r="BL1081" s="12"/>
      <c r="BM1081" s="12"/>
      <c r="BN1081" s="12"/>
      <c r="BO1081" s="12"/>
      <c r="BP1081" s="12"/>
      <c r="BQ1081" s="12"/>
      <c r="BR1081" s="12"/>
      <c r="BS1081" s="12"/>
      <c r="BT1081" s="12"/>
      <c r="BU1081" s="12"/>
      <c r="BV1081" s="12"/>
      <c r="BW1081" s="12"/>
      <c r="BX1081" s="12"/>
      <c r="BY1081" s="12"/>
      <c r="BZ1081" s="12"/>
      <c r="CA1081" s="12"/>
      <c r="CB1081" s="12"/>
      <c r="CC1081" s="12"/>
      <c r="CD1081" s="12"/>
      <c r="CE1081" s="12"/>
      <c r="CF1081" s="12"/>
      <c r="CG1081" s="12"/>
      <c r="CH1081" s="12"/>
      <c r="CI1081" s="12"/>
      <c r="CJ1081" s="12"/>
      <c r="CK1081" s="12"/>
      <c r="CL1081" s="12"/>
      <c r="CM1081" s="12"/>
      <c r="CN1081" s="12"/>
      <c r="CO1081" s="12"/>
      <c r="CP1081" s="12"/>
      <c r="CQ1081" s="12"/>
      <c r="CR1081" s="12"/>
      <c r="CS1081" s="12"/>
      <c r="CT1081" s="12"/>
      <c r="CU1081" s="12"/>
      <c r="CV1081" s="12"/>
      <c r="CW1081" s="12"/>
      <c r="CX1081" s="12"/>
      <c r="CY1081" s="12"/>
      <c r="CZ1081" s="12"/>
      <c r="DA1081" s="12"/>
      <c r="DB1081" s="12"/>
      <c r="DC1081" s="12"/>
      <c r="DD1081" s="12"/>
      <c r="DE1081" s="12"/>
      <c r="DF1081" s="12"/>
      <c r="DG1081" s="12"/>
      <c r="DH1081" s="12"/>
      <c r="DI1081" s="12"/>
      <c r="DJ1081" s="12"/>
      <c r="DK1081" s="12"/>
      <c r="DL1081" s="12"/>
      <c r="DM1081" s="12"/>
      <c r="DN1081" s="12"/>
      <c r="DO1081" s="12"/>
      <c r="DP1081" s="12"/>
      <c r="DQ1081" s="12"/>
      <c r="DR1081" s="12"/>
      <c r="DS1081" s="12"/>
      <c r="DT1081" s="12"/>
      <c r="DU1081" s="12"/>
      <c r="DV1081" s="12"/>
      <c r="DW1081" s="12"/>
      <c r="DX1081" s="12"/>
      <c r="DY1081" s="12"/>
      <c r="DZ1081" s="12"/>
      <c r="EA1081" s="12"/>
      <c r="EB1081" s="12"/>
      <c r="EC1081" s="12"/>
      <c r="ED1081" s="12"/>
      <c r="EE1081" s="12"/>
      <c r="EF1081" s="12"/>
      <c r="EG1081" s="12"/>
      <c r="EH1081" s="12"/>
      <c r="EI1081" s="12"/>
      <c r="EJ1081" s="12"/>
      <c r="EK1081" s="12"/>
      <c r="EL1081" s="12"/>
      <c r="EM1081" s="12"/>
      <c r="EN1081" s="12"/>
      <c r="EO1081" s="12"/>
      <c r="EP1081" s="12"/>
      <c r="EQ1081" s="12"/>
      <c r="ER1081" s="12"/>
      <c r="ES1081" s="12"/>
      <c r="ET1081" s="12"/>
      <c r="EU1081" s="12"/>
      <c r="EV1081" s="12"/>
      <c r="EW1081" s="12"/>
      <c r="EX1081" s="12"/>
      <c r="EY1081" s="12"/>
      <c r="EZ1081" s="12"/>
      <c r="FA1081" s="12"/>
      <c r="FB1081" s="12"/>
      <c r="FC1081" s="12"/>
      <c r="FD1081" s="12"/>
      <c r="FE1081" s="12"/>
      <c r="FF1081" s="12"/>
      <c r="FG1081" s="12"/>
      <c r="FH1081" s="12"/>
      <c r="FI1081" s="12"/>
      <c r="FJ1081" s="12"/>
      <c r="FK1081" s="12"/>
      <c r="FL1081" s="12"/>
      <c r="FM1081" s="12"/>
      <c r="FN1081" s="12"/>
      <c r="FO1081" s="12"/>
      <c r="FP1081" s="12"/>
      <c r="FQ1081" s="12"/>
      <c r="FR1081" s="12"/>
    </row>
    <row r="1082" spans="19:174" x14ac:dyDescent="0.3">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c r="BC1082" s="12"/>
      <c r="BD1082" s="12"/>
      <c r="BE1082" s="12"/>
      <c r="BF1082" s="12"/>
      <c r="BG1082" s="12"/>
      <c r="BH1082" s="12"/>
      <c r="BI1082" s="12"/>
      <c r="BJ1082" s="12"/>
      <c r="BK1082" s="12"/>
      <c r="BL1082" s="12"/>
      <c r="BM1082" s="12"/>
      <c r="BN1082" s="12"/>
      <c r="BO1082" s="12"/>
      <c r="BP1082" s="12"/>
      <c r="BQ1082" s="12"/>
      <c r="BR1082" s="12"/>
      <c r="BS1082" s="12"/>
      <c r="BT1082" s="12"/>
      <c r="BU1082" s="12"/>
      <c r="BV1082" s="12"/>
      <c r="BW1082" s="12"/>
      <c r="BX1082" s="12"/>
      <c r="BY1082" s="12"/>
      <c r="BZ1082" s="12"/>
      <c r="CA1082" s="12"/>
      <c r="CB1082" s="12"/>
      <c r="CC1082" s="12"/>
      <c r="CD1082" s="12"/>
      <c r="CE1082" s="12"/>
      <c r="CF1082" s="12"/>
      <c r="CG1082" s="12"/>
      <c r="CH1082" s="12"/>
      <c r="CI1082" s="12"/>
      <c r="CJ1082" s="12"/>
      <c r="CK1082" s="12"/>
      <c r="CL1082" s="12"/>
      <c r="CM1082" s="12"/>
      <c r="CN1082" s="12"/>
      <c r="CO1082" s="12"/>
      <c r="CP1082" s="12"/>
      <c r="CQ1082" s="12"/>
      <c r="CR1082" s="12"/>
      <c r="CS1082" s="12"/>
      <c r="CT1082" s="12"/>
      <c r="CU1082" s="12"/>
      <c r="CV1082" s="12"/>
      <c r="CW1082" s="12"/>
      <c r="CX1082" s="12"/>
      <c r="CY1082" s="12"/>
      <c r="CZ1082" s="12"/>
      <c r="DA1082" s="12"/>
      <c r="DB1082" s="12"/>
      <c r="DC1082" s="12"/>
      <c r="DD1082" s="12"/>
      <c r="DE1082" s="12"/>
      <c r="DF1082" s="12"/>
      <c r="DG1082" s="12"/>
      <c r="DH1082" s="12"/>
      <c r="DI1082" s="12"/>
      <c r="DJ1082" s="12"/>
      <c r="DK1082" s="12"/>
      <c r="DL1082" s="12"/>
      <c r="DM1082" s="12"/>
      <c r="DN1082" s="12"/>
      <c r="DO1082" s="12"/>
      <c r="DP1082" s="12"/>
      <c r="DQ1082" s="12"/>
      <c r="DR1082" s="12"/>
      <c r="DS1082" s="12"/>
      <c r="DT1082" s="12"/>
      <c r="DU1082" s="12"/>
      <c r="DV1082" s="12"/>
      <c r="DW1082" s="12"/>
      <c r="DX1082" s="12"/>
      <c r="DY1082" s="12"/>
      <c r="DZ1082" s="12"/>
      <c r="EA1082" s="12"/>
      <c r="EB1082" s="12"/>
      <c r="EC1082" s="12"/>
      <c r="ED1082" s="12"/>
      <c r="EE1082" s="12"/>
      <c r="EF1082" s="12"/>
      <c r="EG1082" s="12"/>
      <c r="EH1082" s="12"/>
      <c r="EI1082" s="12"/>
      <c r="EJ1082" s="12"/>
      <c r="EK1082" s="12"/>
      <c r="EL1082" s="12"/>
      <c r="EM1082" s="12"/>
      <c r="EN1082" s="12"/>
      <c r="EO1082" s="12"/>
      <c r="EP1082" s="12"/>
      <c r="EQ1082" s="12"/>
      <c r="ER1082" s="12"/>
      <c r="ES1082" s="12"/>
      <c r="ET1082" s="12"/>
      <c r="EU1082" s="12"/>
      <c r="EV1082" s="12"/>
      <c r="EW1082" s="12"/>
      <c r="EX1082" s="12"/>
      <c r="EY1082" s="12"/>
      <c r="EZ1082" s="12"/>
      <c r="FA1082" s="12"/>
      <c r="FB1082" s="12"/>
      <c r="FC1082" s="12"/>
      <c r="FD1082" s="12"/>
      <c r="FE1082" s="12"/>
      <c r="FF1082" s="12"/>
      <c r="FG1082" s="12"/>
      <c r="FH1082" s="12"/>
      <c r="FI1082" s="12"/>
      <c r="FJ1082" s="12"/>
      <c r="FK1082" s="12"/>
      <c r="FL1082" s="12"/>
      <c r="FM1082" s="12"/>
      <c r="FN1082" s="12"/>
      <c r="FO1082" s="12"/>
      <c r="FP1082" s="12"/>
      <c r="FQ1082" s="12"/>
      <c r="FR1082" s="12"/>
    </row>
    <row r="1083" spans="19:174" x14ac:dyDescent="0.3">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c r="BC1083" s="12"/>
      <c r="BD1083" s="12"/>
      <c r="BE1083" s="12"/>
      <c r="BF1083" s="12"/>
      <c r="BG1083" s="12"/>
      <c r="BH1083" s="12"/>
      <c r="BI1083" s="12"/>
      <c r="BJ1083" s="12"/>
      <c r="BK1083" s="12"/>
      <c r="BL1083" s="12"/>
      <c r="BM1083" s="12"/>
      <c r="BN1083" s="12"/>
      <c r="BO1083" s="12"/>
      <c r="BP1083" s="12"/>
      <c r="BQ1083" s="12"/>
      <c r="BR1083" s="12"/>
      <c r="BS1083" s="12"/>
      <c r="BT1083" s="12"/>
      <c r="BU1083" s="12"/>
      <c r="BV1083" s="12"/>
      <c r="BW1083" s="12"/>
      <c r="BX1083" s="12"/>
      <c r="BY1083" s="12"/>
      <c r="BZ1083" s="12"/>
      <c r="CA1083" s="12"/>
      <c r="CB1083" s="12"/>
      <c r="CC1083" s="12"/>
      <c r="CD1083" s="12"/>
      <c r="CE1083" s="12"/>
      <c r="CF1083" s="12"/>
      <c r="CG1083" s="12"/>
      <c r="CH1083" s="12"/>
      <c r="CI1083" s="12"/>
      <c r="CJ1083" s="12"/>
      <c r="CK1083" s="12"/>
      <c r="CL1083" s="12"/>
      <c r="CM1083" s="12"/>
      <c r="CN1083" s="12"/>
      <c r="CO1083" s="12"/>
      <c r="CP1083" s="12"/>
      <c r="CQ1083" s="12"/>
      <c r="CR1083" s="12"/>
      <c r="CS1083" s="12"/>
      <c r="CT1083" s="12"/>
      <c r="CU1083" s="12"/>
      <c r="CV1083" s="12"/>
      <c r="CW1083" s="12"/>
      <c r="CX1083" s="12"/>
      <c r="CY1083" s="12"/>
      <c r="CZ1083" s="12"/>
      <c r="DA1083" s="12"/>
      <c r="DB1083" s="12"/>
      <c r="DC1083" s="12"/>
      <c r="DD1083" s="12"/>
      <c r="DE1083" s="12"/>
      <c r="DF1083" s="12"/>
      <c r="DG1083" s="12"/>
      <c r="DH1083" s="12"/>
      <c r="DI1083" s="12"/>
      <c r="DJ1083" s="12"/>
      <c r="DK1083" s="12"/>
      <c r="DL1083" s="12"/>
      <c r="DM1083" s="12"/>
      <c r="DN1083" s="12"/>
      <c r="DO1083" s="12"/>
      <c r="DP1083" s="12"/>
      <c r="DQ1083" s="12"/>
      <c r="DR1083" s="12"/>
      <c r="DS1083" s="12"/>
      <c r="DT1083" s="12"/>
      <c r="DU1083" s="12"/>
      <c r="DV1083" s="12"/>
      <c r="DW1083" s="12"/>
      <c r="DX1083" s="12"/>
      <c r="DY1083" s="12"/>
      <c r="DZ1083" s="12"/>
      <c r="EA1083" s="12"/>
      <c r="EB1083" s="12"/>
      <c r="EC1083" s="12"/>
      <c r="ED1083" s="12"/>
      <c r="EE1083" s="12"/>
      <c r="EF1083" s="12"/>
      <c r="EG1083" s="12"/>
      <c r="EH1083" s="12"/>
      <c r="EI1083" s="12"/>
      <c r="EJ1083" s="12"/>
      <c r="EK1083" s="12"/>
      <c r="EL1083" s="12"/>
      <c r="EM1083" s="12"/>
      <c r="EN1083" s="12"/>
      <c r="EO1083" s="12"/>
      <c r="EP1083" s="12"/>
      <c r="EQ1083" s="12"/>
      <c r="ER1083" s="12"/>
      <c r="ES1083" s="12"/>
      <c r="ET1083" s="12"/>
      <c r="EU1083" s="12"/>
      <c r="EV1083" s="12"/>
      <c r="EW1083" s="12"/>
      <c r="EX1083" s="12"/>
      <c r="EY1083" s="12"/>
      <c r="EZ1083" s="12"/>
      <c r="FA1083" s="12"/>
      <c r="FB1083" s="12"/>
      <c r="FC1083" s="12"/>
      <c r="FD1083" s="12"/>
      <c r="FE1083" s="12"/>
      <c r="FF1083" s="12"/>
      <c r="FG1083" s="12"/>
      <c r="FH1083" s="12"/>
      <c r="FI1083" s="12"/>
      <c r="FJ1083" s="12"/>
      <c r="FK1083" s="12"/>
      <c r="FL1083" s="12"/>
      <c r="FM1083" s="12"/>
      <c r="FN1083" s="12"/>
      <c r="FO1083" s="12"/>
      <c r="FP1083" s="12"/>
      <c r="FQ1083" s="12"/>
      <c r="FR1083" s="12"/>
    </row>
    <row r="1084" spans="19:174" x14ac:dyDescent="0.3">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c r="BR1084" s="12"/>
      <c r="BS1084" s="12"/>
      <c r="BT1084" s="12"/>
      <c r="BU1084" s="12"/>
      <c r="BV1084" s="12"/>
      <c r="BW1084" s="12"/>
      <c r="BX1084" s="12"/>
      <c r="BY1084" s="12"/>
      <c r="BZ1084" s="12"/>
      <c r="CA1084" s="12"/>
      <c r="CB1084" s="12"/>
      <c r="CC1084" s="12"/>
      <c r="CD1084" s="12"/>
      <c r="CE1084" s="12"/>
      <c r="CF1084" s="12"/>
      <c r="CG1084" s="12"/>
      <c r="CH1084" s="12"/>
      <c r="CI1084" s="12"/>
      <c r="CJ1084" s="12"/>
      <c r="CK1084" s="12"/>
      <c r="CL1084" s="12"/>
      <c r="CM1084" s="12"/>
      <c r="CN1084" s="12"/>
      <c r="CO1084" s="12"/>
      <c r="CP1084" s="12"/>
      <c r="CQ1084" s="12"/>
      <c r="CR1084" s="12"/>
      <c r="CS1084" s="12"/>
      <c r="CT1084" s="12"/>
      <c r="CU1084" s="12"/>
      <c r="CV1084" s="12"/>
      <c r="CW1084" s="12"/>
      <c r="CX1084" s="12"/>
      <c r="CY1084" s="12"/>
      <c r="CZ1084" s="12"/>
      <c r="DA1084" s="12"/>
      <c r="DB1084" s="12"/>
      <c r="DC1084" s="12"/>
      <c r="DD1084" s="12"/>
      <c r="DE1084" s="12"/>
      <c r="DF1084" s="12"/>
      <c r="DG1084" s="12"/>
      <c r="DH1084" s="12"/>
      <c r="DI1084" s="12"/>
      <c r="DJ1084" s="12"/>
      <c r="DK1084" s="12"/>
      <c r="DL1084" s="12"/>
      <c r="DM1084" s="12"/>
      <c r="DN1084" s="12"/>
      <c r="DO1084" s="12"/>
      <c r="DP1084" s="12"/>
      <c r="DQ1084" s="12"/>
      <c r="DR1084" s="12"/>
      <c r="DS1084" s="12"/>
      <c r="DT1084" s="12"/>
      <c r="DU1084" s="12"/>
      <c r="DV1084" s="12"/>
      <c r="DW1084" s="12"/>
      <c r="DX1084" s="12"/>
      <c r="DY1084" s="12"/>
      <c r="DZ1084" s="12"/>
      <c r="EA1084" s="12"/>
      <c r="EB1084" s="12"/>
      <c r="EC1084" s="12"/>
      <c r="ED1084" s="12"/>
      <c r="EE1084" s="12"/>
      <c r="EF1084" s="12"/>
      <c r="EG1084" s="12"/>
      <c r="EH1084" s="12"/>
      <c r="EI1084" s="12"/>
      <c r="EJ1084" s="12"/>
      <c r="EK1084" s="12"/>
      <c r="EL1084" s="12"/>
      <c r="EM1084" s="12"/>
      <c r="EN1084" s="12"/>
      <c r="EO1084" s="12"/>
      <c r="EP1084" s="12"/>
      <c r="EQ1084" s="12"/>
      <c r="ER1084" s="12"/>
      <c r="ES1084" s="12"/>
      <c r="ET1084" s="12"/>
      <c r="EU1084" s="12"/>
      <c r="EV1084" s="12"/>
      <c r="EW1084" s="12"/>
      <c r="EX1084" s="12"/>
      <c r="EY1084" s="12"/>
      <c r="EZ1084" s="12"/>
      <c r="FA1084" s="12"/>
      <c r="FB1084" s="12"/>
      <c r="FC1084" s="12"/>
      <c r="FD1084" s="12"/>
      <c r="FE1084" s="12"/>
      <c r="FF1084" s="12"/>
      <c r="FG1084" s="12"/>
      <c r="FH1084" s="12"/>
      <c r="FI1084" s="12"/>
      <c r="FJ1084" s="12"/>
      <c r="FK1084" s="12"/>
      <c r="FL1084" s="12"/>
      <c r="FM1084" s="12"/>
      <c r="FN1084" s="12"/>
      <c r="FO1084" s="12"/>
      <c r="FP1084" s="12"/>
      <c r="FQ1084" s="12"/>
      <c r="FR1084" s="12"/>
    </row>
    <row r="1085" spans="19:174" x14ac:dyDescent="0.3">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c r="CE1085" s="12"/>
      <c r="CF1085" s="12"/>
      <c r="CG1085" s="12"/>
      <c r="CH1085" s="12"/>
      <c r="CI1085" s="12"/>
      <c r="CJ1085" s="12"/>
      <c r="CK1085" s="12"/>
      <c r="CL1085" s="12"/>
      <c r="CM1085" s="12"/>
      <c r="CN1085" s="12"/>
      <c r="CO1085" s="12"/>
      <c r="CP1085" s="12"/>
      <c r="CQ1085" s="12"/>
      <c r="CR1085" s="12"/>
      <c r="CS1085" s="12"/>
      <c r="CT1085" s="12"/>
      <c r="CU1085" s="12"/>
      <c r="CV1085" s="12"/>
      <c r="CW1085" s="12"/>
      <c r="CX1085" s="12"/>
      <c r="CY1085" s="12"/>
      <c r="CZ1085" s="12"/>
      <c r="DA1085" s="12"/>
      <c r="DB1085" s="12"/>
      <c r="DC1085" s="12"/>
      <c r="DD1085" s="12"/>
      <c r="DE1085" s="12"/>
      <c r="DF1085" s="12"/>
      <c r="DG1085" s="12"/>
      <c r="DH1085" s="12"/>
      <c r="DI1085" s="12"/>
      <c r="DJ1085" s="12"/>
      <c r="DK1085" s="12"/>
      <c r="DL1085" s="12"/>
      <c r="DM1085" s="12"/>
      <c r="DN1085" s="12"/>
      <c r="DO1085" s="12"/>
      <c r="DP1085" s="12"/>
      <c r="DQ1085" s="12"/>
      <c r="DR1085" s="12"/>
      <c r="DS1085" s="12"/>
      <c r="DT1085" s="12"/>
      <c r="DU1085" s="12"/>
      <c r="DV1085" s="12"/>
      <c r="DW1085" s="12"/>
      <c r="DX1085" s="12"/>
      <c r="DY1085" s="12"/>
      <c r="DZ1085" s="12"/>
      <c r="EA1085" s="12"/>
      <c r="EB1085" s="12"/>
      <c r="EC1085" s="12"/>
      <c r="ED1085" s="12"/>
      <c r="EE1085" s="12"/>
      <c r="EF1085" s="12"/>
      <c r="EG1085" s="12"/>
      <c r="EH1085" s="12"/>
      <c r="EI1085" s="12"/>
      <c r="EJ1085" s="12"/>
      <c r="EK1085" s="12"/>
      <c r="EL1085" s="12"/>
      <c r="EM1085" s="12"/>
      <c r="EN1085" s="12"/>
      <c r="EO1085" s="12"/>
      <c r="EP1085" s="12"/>
      <c r="EQ1085" s="12"/>
      <c r="ER1085" s="12"/>
      <c r="ES1085" s="12"/>
      <c r="ET1085" s="12"/>
      <c r="EU1085" s="12"/>
      <c r="EV1085" s="12"/>
      <c r="EW1085" s="12"/>
      <c r="EX1085" s="12"/>
      <c r="EY1085" s="12"/>
      <c r="EZ1085" s="12"/>
      <c r="FA1085" s="12"/>
      <c r="FB1085" s="12"/>
      <c r="FC1085" s="12"/>
      <c r="FD1085" s="12"/>
      <c r="FE1085" s="12"/>
      <c r="FF1085" s="12"/>
      <c r="FG1085" s="12"/>
      <c r="FH1085" s="12"/>
      <c r="FI1085" s="12"/>
      <c r="FJ1085" s="12"/>
      <c r="FK1085" s="12"/>
      <c r="FL1085" s="12"/>
      <c r="FM1085" s="12"/>
      <c r="FN1085" s="12"/>
      <c r="FO1085" s="12"/>
      <c r="FP1085" s="12"/>
      <c r="FQ1085" s="12"/>
      <c r="FR1085" s="12"/>
    </row>
    <row r="1086" spans="19:174" x14ac:dyDescent="0.3">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c r="CE1086" s="12"/>
      <c r="CF1086" s="12"/>
      <c r="CG1086" s="12"/>
      <c r="CH1086" s="12"/>
      <c r="CI1086" s="12"/>
      <c r="CJ1086" s="12"/>
      <c r="CK1086" s="12"/>
      <c r="CL1086" s="12"/>
      <c r="CM1086" s="12"/>
      <c r="CN1086" s="12"/>
      <c r="CO1086" s="12"/>
      <c r="CP1086" s="12"/>
      <c r="CQ1086" s="12"/>
      <c r="CR1086" s="12"/>
      <c r="CS1086" s="12"/>
      <c r="CT1086" s="12"/>
      <c r="CU1086" s="12"/>
      <c r="CV1086" s="12"/>
      <c r="CW1086" s="12"/>
      <c r="CX1086" s="12"/>
      <c r="CY1086" s="12"/>
      <c r="CZ1086" s="12"/>
      <c r="DA1086" s="12"/>
      <c r="DB1086" s="12"/>
      <c r="DC1086" s="12"/>
      <c r="DD1086" s="12"/>
      <c r="DE1086" s="12"/>
      <c r="DF1086" s="12"/>
      <c r="DG1086" s="12"/>
      <c r="DH1086" s="12"/>
      <c r="DI1086" s="12"/>
      <c r="DJ1086" s="12"/>
      <c r="DK1086" s="12"/>
      <c r="DL1086" s="12"/>
      <c r="DM1086" s="12"/>
      <c r="DN1086" s="12"/>
      <c r="DO1086" s="12"/>
      <c r="DP1086" s="12"/>
      <c r="DQ1086" s="12"/>
      <c r="DR1086" s="12"/>
      <c r="DS1086" s="12"/>
      <c r="DT1086" s="12"/>
      <c r="DU1086" s="12"/>
      <c r="DV1086" s="12"/>
      <c r="DW1086" s="12"/>
      <c r="DX1086" s="12"/>
      <c r="DY1086" s="12"/>
      <c r="DZ1086" s="12"/>
      <c r="EA1086" s="12"/>
      <c r="EB1086" s="12"/>
      <c r="EC1086" s="12"/>
      <c r="ED1086" s="12"/>
      <c r="EE1086" s="12"/>
      <c r="EF1086" s="12"/>
      <c r="EG1086" s="12"/>
      <c r="EH1086" s="12"/>
      <c r="EI1086" s="12"/>
      <c r="EJ1086" s="12"/>
      <c r="EK1086" s="12"/>
      <c r="EL1086" s="12"/>
      <c r="EM1086" s="12"/>
      <c r="EN1086" s="12"/>
      <c r="EO1086" s="12"/>
      <c r="EP1086" s="12"/>
      <c r="EQ1086" s="12"/>
      <c r="ER1086" s="12"/>
      <c r="ES1086" s="12"/>
      <c r="ET1086" s="12"/>
      <c r="EU1086" s="12"/>
      <c r="EV1086" s="12"/>
      <c r="EW1086" s="12"/>
      <c r="EX1086" s="12"/>
      <c r="EY1086" s="12"/>
      <c r="EZ1086" s="12"/>
      <c r="FA1086" s="12"/>
      <c r="FB1086" s="12"/>
      <c r="FC1086" s="12"/>
      <c r="FD1086" s="12"/>
      <c r="FE1086" s="12"/>
      <c r="FF1086" s="12"/>
      <c r="FG1086" s="12"/>
      <c r="FH1086" s="12"/>
      <c r="FI1086" s="12"/>
      <c r="FJ1086" s="12"/>
      <c r="FK1086" s="12"/>
      <c r="FL1086" s="12"/>
      <c r="FM1086" s="12"/>
      <c r="FN1086" s="12"/>
      <c r="FO1086" s="12"/>
      <c r="FP1086" s="12"/>
      <c r="FQ1086" s="12"/>
      <c r="FR1086" s="12"/>
    </row>
    <row r="1087" spans="19:174" x14ac:dyDescent="0.3">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BQ1087" s="12"/>
      <c r="BR1087" s="12"/>
      <c r="BS1087" s="12"/>
      <c r="BT1087" s="12"/>
      <c r="BU1087" s="12"/>
      <c r="BV1087" s="12"/>
      <c r="BW1087" s="12"/>
      <c r="BX1087" s="12"/>
      <c r="BY1087" s="12"/>
      <c r="BZ1087" s="12"/>
      <c r="CA1087" s="12"/>
      <c r="CB1087" s="12"/>
      <c r="CC1087" s="12"/>
      <c r="CD1087" s="12"/>
      <c r="CE1087" s="12"/>
      <c r="CF1087" s="12"/>
      <c r="CG1087" s="12"/>
      <c r="CH1087" s="12"/>
      <c r="CI1087" s="12"/>
      <c r="CJ1087" s="12"/>
      <c r="CK1087" s="12"/>
      <c r="CL1087" s="12"/>
      <c r="CM1087" s="12"/>
      <c r="CN1087" s="12"/>
      <c r="CO1087" s="12"/>
      <c r="CP1087" s="12"/>
      <c r="CQ1087" s="12"/>
      <c r="CR1087" s="12"/>
      <c r="CS1087" s="12"/>
      <c r="CT1087" s="12"/>
      <c r="CU1087" s="12"/>
      <c r="CV1087" s="12"/>
      <c r="CW1087" s="12"/>
      <c r="CX1087" s="12"/>
      <c r="CY1087" s="12"/>
      <c r="CZ1087" s="12"/>
      <c r="DA1087" s="12"/>
      <c r="DB1087" s="12"/>
      <c r="DC1087" s="12"/>
      <c r="DD1087" s="12"/>
      <c r="DE1087" s="12"/>
      <c r="DF1087" s="12"/>
      <c r="DG1087" s="12"/>
      <c r="DH1087" s="12"/>
      <c r="DI1087" s="12"/>
      <c r="DJ1087" s="12"/>
      <c r="DK1087" s="12"/>
      <c r="DL1087" s="12"/>
      <c r="DM1087" s="12"/>
      <c r="DN1087" s="12"/>
      <c r="DO1087" s="12"/>
      <c r="DP1087" s="12"/>
      <c r="DQ1087" s="12"/>
      <c r="DR1087" s="12"/>
      <c r="DS1087" s="12"/>
      <c r="DT1087" s="12"/>
      <c r="DU1087" s="12"/>
      <c r="DV1087" s="12"/>
      <c r="DW1087" s="12"/>
      <c r="DX1087" s="12"/>
      <c r="DY1087" s="12"/>
      <c r="DZ1087" s="12"/>
      <c r="EA1087" s="12"/>
      <c r="EB1087" s="12"/>
      <c r="EC1087" s="12"/>
      <c r="ED1087" s="12"/>
      <c r="EE1087" s="12"/>
      <c r="EF1087" s="12"/>
      <c r="EG1087" s="12"/>
      <c r="EH1087" s="12"/>
      <c r="EI1087" s="12"/>
      <c r="EJ1087" s="12"/>
      <c r="EK1087" s="12"/>
      <c r="EL1087" s="12"/>
      <c r="EM1087" s="12"/>
      <c r="EN1087" s="12"/>
      <c r="EO1087" s="12"/>
      <c r="EP1087" s="12"/>
      <c r="EQ1087" s="12"/>
      <c r="ER1087" s="12"/>
      <c r="ES1087" s="12"/>
      <c r="ET1087" s="12"/>
      <c r="EU1087" s="12"/>
      <c r="EV1087" s="12"/>
      <c r="EW1087" s="12"/>
      <c r="EX1087" s="12"/>
      <c r="EY1087" s="12"/>
      <c r="EZ1087" s="12"/>
      <c r="FA1087" s="12"/>
      <c r="FB1087" s="12"/>
      <c r="FC1087" s="12"/>
      <c r="FD1087" s="12"/>
      <c r="FE1087" s="12"/>
      <c r="FF1087" s="12"/>
      <c r="FG1087" s="12"/>
      <c r="FH1087" s="12"/>
      <c r="FI1087" s="12"/>
      <c r="FJ1087" s="12"/>
      <c r="FK1087" s="12"/>
      <c r="FL1087" s="12"/>
      <c r="FM1087" s="12"/>
      <c r="FN1087" s="12"/>
      <c r="FO1087" s="12"/>
      <c r="FP1087" s="12"/>
      <c r="FQ1087" s="12"/>
      <c r="FR1087" s="12"/>
    </row>
    <row r="1088" spans="19:174" x14ac:dyDescent="0.3">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BQ1088" s="12"/>
      <c r="BR1088" s="12"/>
      <c r="BS1088" s="12"/>
      <c r="BT1088" s="12"/>
      <c r="BU1088" s="12"/>
      <c r="BV1088" s="12"/>
      <c r="BW1088" s="12"/>
      <c r="BX1088" s="12"/>
      <c r="BY1088" s="12"/>
      <c r="BZ1088" s="12"/>
      <c r="CA1088" s="12"/>
      <c r="CB1088" s="12"/>
      <c r="CC1088" s="12"/>
      <c r="CD1088" s="12"/>
      <c r="CE1088" s="12"/>
      <c r="CF1088" s="12"/>
      <c r="CG1088" s="12"/>
      <c r="CH1088" s="12"/>
      <c r="CI1088" s="12"/>
      <c r="CJ1088" s="12"/>
      <c r="CK1088" s="12"/>
      <c r="CL1088" s="12"/>
      <c r="CM1088" s="12"/>
      <c r="CN1088" s="12"/>
      <c r="CO1088" s="12"/>
      <c r="CP1088" s="12"/>
      <c r="CQ1088" s="12"/>
      <c r="CR1088" s="12"/>
      <c r="CS1088" s="12"/>
      <c r="CT1088" s="12"/>
      <c r="CU1088" s="12"/>
      <c r="CV1088" s="12"/>
      <c r="CW1088" s="12"/>
      <c r="CX1088" s="12"/>
      <c r="CY1088" s="12"/>
      <c r="CZ1088" s="12"/>
      <c r="DA1088" s="12"/>
      <c r="DB1088" s="12"/>
      <c r="DC1088" s="12"/>
      <c r="DD1088" s="12"/>
      <c r="DE1088" s="12"/>
      <c r="DF1088" s="12"/>
      <c r="DG1088" s="12"/>
      <c r="DH1088" s="12"/>
      <c r="DI1088" s="12"/>
      <c r="DJ1088" s="12"/>
      <c r="DK1088" s="12"/>
      <c r="DL1088" s="12"/>
      <c r="DM1088" s="12"/>
      <c r="DN1088" s="12"/>
      <c r="DO1088" s="12"/>
      <c r="DP1088" s="12"/>
      <c r="DQ1088" s="12"/>
      <c r="DR1088" s="12"/>
      <c r="DS1088" s="12"/>
      <c r="DT1088" s="12"/>
      <c r="DU1088" s="12"/>
      <c r="DV1088" s="12"/>
      <c r="DW1088" s="12"/>
      <c r="DX1088" s="12"/>
      <c r="DY1088" s="12"/>
      <c r="DZ1088" s="12"/>
      <c r="EA1088" s="12"/>
      <c r="EB1088" s="12"/>
      <c r="EC1088" s="12"/>
      <c r="ED1088" s="12"/>
      <c r="EE1088" s="12"/>
      <c r="EF1088" s="12"/>
      <c r="EG1088" s="12"/>
      <c r="EH1088" s="12"/>
      <c r="EI1088" s="12"/>
      <c r="EJ1088" s="12"/>
      <c r="EK1088" s="12"/>
      <c r="EL1088" s="12"/>
      <c r="EM1088" s="12"/>
      <c r="EN1088" s="12"/>
      <c r="EO1088" s="12"/>
      <c r="EP1088" s="12"/>
      <c r="EQ1088" s="12"/>
      <c r="ER1088" s="12"/>
      <c r="ES1088" s="12"/>
      <c r="ET1088" s="12"/>
      <c r="EU1088" s="12"/>
      <c r="EV1088" s="12"/>
      <c r="EW1088" s="12"/>
      <c r="EX1088" s="12"/>
      <c r="EY1088" s="12"/>
      <c r="EZ1088" s="12"/>
      <c r="FA1088" s="12"/>
      <c r="FB1088" s="12"/>
      <c r="FC1088" s="12"/>
      <c r="FD1088" s="12"/>
      <c r="FE1088" s="12"/>
      <c r="FF1088" s="12"/>
      <c r="FG1088" s="12"/>
      <c r="FH1088" s="12"/>
      <c r="FI1088" s="12"/>
      <c r="FJ1088" s="12"/>
      <c r="FK1088" s="12"/>
      <c r="FL1088" s="12"/>
      <c r="FM1088" s="12"/>
      <c r="FN1088" s="12"/>
      <c r="FO1088" s="12"/>
      <c r="FP1088" s="12"/>
      <c r="FQ1088" s="12"/>
      <c r="FR1088" s="12"/>
    </row>
    <row r="1089" spans="19:174" x14ac:dyDescent="0.3">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c r="BC1089" s="12"/>
      <c r="BD1089" s="12"/>
      <c r="BE1089" s="12"/>
      <c r="BF1089" s="12"/>
      <c r="BG1089" s="12"/>
      <c r="BH1089" s="12"/>
      <c r="BI1089" s="12"/>
      <c r="BJ1089" s="12"/>
      <c r="BK1089" s="12"/>
      <c r="BL1089" s="12"/>
      <c r="BM1089" s="12"/>
      <c r="BN1089" s="12"/>
      <c r="BO1089" s="12"/>
      <c r="BP1089" s="12"/>
      <c r="BQ1089" s="12"/>
      <c r="BR1089" s="12"/>
      <c r="BS1089" s="12"/>
      <c r="BT1089" s="12"/>
      <c r="BU1089" s="12"/>
      <c r="BV1089" s="12"/>
      <c r="BW1089" s="12"/>
      <c r="BX1089" s="12"/>
      <c r="BY1089" s="12"/>
      <c r="BZ1089" s="12"/>
      <c r="CA1089" s="12"/>
      <c r="CB1089" s="12"/>
      <c r="CC1089" s="12"/>
      <c r="CD1089" s="12"/>
      <c r="CE1089" s="12"/>
      <c r="CF1089" s="12"/>
      <c r="CG1089" s="12"/>
      <c r="CH1089" s="12"/>
      <c r="CI1089" s="12"/>
      <c r="CJ1089" s="12"/>
      <c r="CK1089" s="12"/>
      <c r="CL1089" s="12"/>
      <c r="CM1089" s="12"/>
      <c r="CN1089" s="12"/>
      <c r="CO1089" s="12"/>
      <c r="CP1089" s="12"/>
      <c r="CQ1089" s="12"/>
      <c r="CR1089" s="12"/>
      <c r="CS1089" s="12"/>
      <c r="CT1089" s="12"/>
      <c r="CU1089" s="12"/>
      <c r="CV1089" s="12"/>
      <c r="CW1089" s="12"/>
      <c r="CX1089" s="12"/>
      <c r="CY1089" s="12"/>
      <c r="CZ1089" s="12"/>
      <c r="DA1089" s="12"/>
      <c r="DB1089" s="12"/>
      <c r="DC1089" s="12"/>
      <c r="DD1089" s="12"/>
      <c r="DE1089" s="12"/>
      <c r="DF1089" s="12"/>
      <c r="DG1089" s="12"/>
      <c r="DH1089" s="12"/>
      <c r="DI1089" s="12"/>
      <c r="DJ1089" s="12"/>
      <c r="DK1089" s="12"/>
      <c r="DL1089" s="12"/>
      <c r="DM1089" s="12"/>
      <c r="DN1089" s="12"/>
      <c r="DO1089" s="12"/>
      <c r="DP1089" s="12"/>
      <c r="DQ1089" s="12"/>
      <c r="DR1089" s="12"/>
      <c r="DS1089" s="12"/>
      <c r="DT1089" s="12"/>
      <c r="DU1089" s="12"/>
      <c r="DV1089" s="12"/>
      <c r="DW1089" s="12"/>
      <c r="DX1089" s="12"/>
      <c r="DY1089" s="12"/>
      <c r="DZ1089" s="12"/>
      <c r="EA1089" s="12"/>
      <c r="EB1089" s="12"/>
      <c r="EC1089" s="12"/>
      <c r="ED1089" s="12"/>
      <c r="EE1089" s="12"/>
      <c r="EF1089" s="12"/>
      <c r="EG1089" s="12"/>
      <c r="EH1089" s="12"/>
      <c r="EI1089" s="12"/>
      <c r="EJ1089" s="12"/>
      <c r="EK1089" s="12"/>
      <c r="EL1089" s="12"/>
      <c r="EM1089" s="12"/>
      <c r="EN1089" s="12"/>
      <c r="EO1089" s="12"/>
      <c r="EP1089" s="12"/>
      <c r="EQ1089" s="12"/>
      <c r="ER1089" s="12"/>
      <c r="ES1089" s="12"/>
      <c r="ET1089" s="12"/>
      <c r="EU1089" s="12"/>
      <c r="EV1089" s="12"/>
      <c r="EW1089" s="12"/>
      <c r="EX1089" s="12"/>
      <c r="EY1089" s="12"/>
      <c r="EZ1089" s="12"/>
      <c r="FA1089" s="12"/>
      <c r="FB1089" s="12"/>
      <c r="FC1089" s="12"/>
      <c r="FD1089" s="12"/>
      <c r="FE1089" s="12"/>
      <c r="FF1089" s="12"/>
      <c r="FG1089" s="12"/>
      <c r="FH1089" s="12"/>
      <c r="FI1089" s="12"/>
      <c r="FJ1089" s="12"/>
      <c r="FK1089" s="12"/>
      <c r="FL1089" s="12"/>
      <c r="FM1089" s="12"/>
      <c r="FN1089" s="12"/>
      <c r="FO1089" s="12"/>
      <c r="FP1089" s="12"/>
      <c r="FQ1089" s="12"/>
      <c r="FR1089" s="12"/>
    </row>
    <row r="1090" spans="19:174" x14ac:dyDescent="0.3">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c r="BC1090" s="12"/>
      <c r="BD1090" s="12"/>
      <c r="BE1090" s="12"/>
      <c r="BF1090" s="12"/>
      <c r="BG1090" s="12"/>
      <c r="BH1090" s="12"/>
      <c r="BI1090" s="12"/>
      <c r="BJ1090" s="12"/>
      <c r="BK1090" s="12"/>
      <c r="BL1090" s="12"/>
      <c r="BM1090" s="12"/>
      <c r="BN1090" s="12"/>
      <c r="BO1090" s="12"/>
      <c r="BP1090" s="12"/>
      <c r="BQ1090" s="12"/>
      <c r="BR1090" s="12"/>
      <c r="BS1090" s="12"/>
      <c r="BT1090" s="12"/>
      <c r="BU1090" s="12"/>
      <c r="BV1090" s="12"/>
      <c r="BW1090" s="12"/>
      <c r="BX1090" s="12"/>
      <c r="BY1090" s="12"/>
      <c r="BZ1090" s="12"/>
      <c r="CA1090" s="12"/>
      <c r="CB1090" s="12"/>
      <c r="CC1090" s="12"/>
      <c r="CD1090" s="12"/>
      <c r="CE1090" s="12"/>
      <c r="CF1090" s="12"/>
      <c r="CG1090" s="12"/>
      <c r="CH1090" s="12"/>
      <c r="CI1090" s="12"/>
      <c r="CJ1090" s="12"/>
      <c r="CK1090" s="12"/>
      <c r="CL1090" s="12"/>
      <c r="CM1090" s="12"/>
      <c r="CN1090" s="12"/>
      <c r="CO1090" s="12"/>
      <c r="CP1090" s="12"/>
      <c r="CQ1090" s="12"/>
      <c r="CR1090" s="12"/>
      <c r="CS1090" s="12"/>
      <c r="CT1090" s="12"/>
      <c r="CU1090" s="12"/>
      <c r="CV1090" s="12"/>
      <c r="CW1090" s="12"/>
      <c r="CX1090" s="12"/>
      <c r="CY1090" s="12"/>
      <c r="CZ1090" s="12"/>
      <c r="DA1090" s="12"/>
      <c r="DB1090" s="12"/>
      <c r="DC1090" s="12"/>
      <c r="DD1090" s="12"/>
      <c r="DE1090" s="12"/>
      <c r="DF1090" s="12"/>
      <c r="DG1090" s="12"/>
      <c r="DH1090" s="12"/>
      <c r="DI1090" s="12"/>
      <c r="DJ1090" s="12"/>
      <c r="DK1090" s="12"/>
      <c r="DL1090" s="12"/>
      <c r="DM1090" s="12"/>
      <c r="DN1090" s="12"/>
      <c r="DO1090" s="12"/>
      <c r="DP1090" s="12"/>
      <c r="DQ1090" s="12"/>
      <c r="DR1090" s="12"/>
      <c r="DS1090" s="12"/>
      <c r="DT1090" s="12"/>
      <c r="DU1090" s="12"/>
      <c r="DV1090" s="12"/>
      <c r="DW1090" s="12"/>
      <c r="DX1090" s="12"/>
      <c r="DY1090" s="12"/>
      <c r="DZ1090" s="12"/>
      <c r="EA1090" s="12"/>
      <c r="EB1090" s="12"/>
      <c r="EC1090" s="12"/>
      <c r="ED1090" s="12"/>
      <c r="EE1090" s="12"/>
      <c r="EF1090" s="12"/>
      <c r="EG1090" s="12"/>
      <c r="EH1090" s="12"/>
      <c r="EI1090" s="12"/>
      <c r="EJ1090" s="12"/>
      <c r="EK1090" s="12"/>
      <c r="EL1090" s="12"/>
      <c r="EM1090" s="12"/>
      <c r="EN1090" s="12"/>
      <c r="EO1090" s="12"/>
      <c r="EP1090" s="12"/>
      <c r="EQ1090" s="12"/>
      <c r="ER1090" s="12"/>
      <c r="ES1090" s="12"/>
      <c r="ET1090" s="12"/>
      <c r="EU1090" s="12"/>
      <c r="EV1090" s="12"/>
      <c r="EW1090" s="12"/>
      <c r="EX1090" s="12"/>
      <c r="EY1090" s="12"/>
      <c r="EZ1090" s="12"/>
      <c r="FA1090" s="12"/>
      <c r="FB1090" s="12"/>
      <c r="FC1090" s="12"/>
      <c r="FD1090" s="12"/>
      <c r="FE1090" s="12"/>
      <c r="FF1090" s="12"/>
      <c r="FG1090" s="12"/>
      <c r="FH1090" s="12"/>
      <c r="FI1090" s="12"/>
      <c r="FJ1090" s="12"/>
      <c r="FK1090" s="12"/>
      <c r="FL1090" s="12"/>
      <c r="FM1090" s="12"/>
      <c r="FN1090" s="12"/>
      <c r="FO1090" s="12"/>
      <c r="FP1090" s="12"/>
      <c r="FQ1090" s="12"/>
      <c r="FR1090" s="12"/>
    </row>
    <row r="1091" spans="19:174" x14ac:dyDescent="0.3">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c r="BC1091" s="12"/>
      <c r="BD1091" s="12"/>
      <c r="BE1091" s="12"/>
      <c r="BF1091" s="12"/>
      <c r="BG1091" s="12"/>
      <c r="BH1091" s="12"/>
      <c r="BI1091" s="12"/>
      <c r="BJ1091" s="12"/>
      <c r="BK1091" s="12"/>
      <c r="BL1091" s="12"/>
      <c r="BM1091" s="12"/>
      <c r="BN1091" s="12"/>
      <c r="BO1091" s="12"/>
      <c r="BP1091" s="12"/>
      <c r="BQ1091" s="12"/>
      <c r="BR1091" s="12"/>
      <c r="BS1091" s="12"/>
      <c r="BT1091" s="12"/>
      <c r="BU1091" s="12"/>
      <c r="BV1091" s="12"/>
      <c r="BW1091" s="12"/>
      <c r="BX1091" s="12"/>
      <c r="BY1091" s="12"/>
      <c r="BZ1091" s="12"/>
      <c r="CA1091" s="12"/>
      <c r="CB1091" s="12"/>
      <c r="CC1091" s="12"/>
      <c r="CD1091" s="12"/>
      <c r="CE1091" s="12"/>
      <c r="CF1091" s="12"/>
      <c r="CG1091" s="12"/>
      <c r="CH1091" s="12"/>
      <c r="CI1091" s="12"/>
      <c r="CJ1091" s="12"/>
      <c r="CK1091" s="12"/>
      <c r="CL1091" s="12"/>
      <c r="CM1091" s="12"/>
      <c r="CN1091" s="12"/>
      <c r="CO1091" s="12"/>
      <c r="CP1091" s="12"/>
      <c r="CQ1091" s="12"/>
      <c r="CR1091" s="12"/>
      <c r="CS1091" s="12"/>
      <c r="CT1091" s="12"/>
      <c r="CU1091" s="12"/>
      <c r="CV1091" s="12"/>
      <c r="CW1091" s="12"/>
      <c r="CX1091" s="12"/>
      <c r="CY1091" s="12"/>
      <c r="CZ1091" s="12"/>
      <c r="DA1091" s="12"/>
      <c r="DB1091" s="12"/>
      <c r="DC1091" s="12"/>
      <c r="DD1091" s="12"/>
      <c r="DE1091" s="12"/>
      <c r="DF1091" s="12"/>
      <c r="DG1091" s="12"/>
      <c r="DH1091" s="12"/>
      <c r="DI1091" s="12"/>
      <c r="DJ1091" s="12"/>
      <c r="DK1091" s="12"/>
      <c r="DL1091" s="12"/>
      <c r="DM1091" s="12"/>
      <c r="DN1091" s="12"/>
      <c r="DO1091" s="12"/>
      <c r="DP1091" s="12"/>
      <c r="DQ1091" s="12"/>
      <c r="DR1091" s="12"/>
      <c r="DS1091" s="12"/>
      <c r="DT1091" s="12"/>
      <c r="DU1091" s="12"/>
      <c r="DV1091" s="12"/>
      <c r="DW1091" s="12"/>
      <c r="DX1091" s="12"/>
      <c r="DY1091" s="12"/>
      <c r="DZ1091" s="12"/>
      <c r="EA1091" s="12"/>
      <c r="EB1091" s="12"/>
      <c r="EC1091" s="12"/>
      <c r="ED1091" s="12"/>
      <c r="EE1091" s="12"/>
      <c r="EF1091" s="12"/>
      <c r="EG1091" s="12"/>
      <c r="EH1091" s="12"/>
      <c r="EI1091" s="12"/>
      <c r="EJ1091" s="12"/>
      <c r="EK1091" s="12"/>
      <c r="EL1091" s="12"/>
      <c r="EM1091" s="12"/>
      <c r="EN1091" s="12"/>
      <c r="EO1091" s="12"/>
      <c r="EP1091" s="12"/>
      <c r="EQ1091" s="12"/>
      <c r="ER1091" s="12"/>
      <c r="ES1091" s="12"/>
      <c r="ET1091" s="12"/>
      <c r="EU1091" s="12"/>
      <c r="EV1091" s="12"/>
      <c r="EW1091" s="12"/>
      <c r="EX1091" s="12"/>
      <c r="EY1091" s="12"/>
      <c r="EZ1091" s="12"/>
      <c r="FA1091" s="12"/>
      <c r="FB1091" s="12"/>
      <c r="FC1091" s="12"/>
      <c r="FD1091" s="12"/>
      <c r="FE1091" s="12"/>
      <c r="FF1091" s="12"/>
      <c r="FG1091" s="12"/>
      <c r="FH1091" s="12"/>
      <c r="FI1091" s="12"/>
      <c r="FJ1091" s="12"/>
      <c r="FK1091" s="12"/>
      <c r="FL1091" s="12"/>
      <c r="FM1091" s="12"/>
      <c r="FN1091" s="12"/>
      <c r="FO1091" s="12"/>
      <c r="FP1091" s="12"/>
      <c r="FQ1091" s="12"/>
      <c r="FR1091" s="12"/>
    </row>
    <row r="1092" spans="19:174" x14ac:dyDescent="0.3">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c r="BC1092" s="12"/>
      <c r="BD1092" s="12"/>
      <c r="BE1092" s="12"/>
      <c r="BF1092" s="12"/>
      <c r="BG1092" s="12"/>
      <c r="BH1092" s="12"/>
      <c r="BI1092" s="12"/>
      <c r="BJ1092" s="12"/>
      <c r="BK1092" s="12"/>
      <c r="BL1092" s="12"/>
      <c r="BM1092" s="12"/>
      <c r="BN1092" s="12"/>
      <c r="BO1092" s="12"/>
      <c r="BP1092" s="12"/>
      <c r="BQ1092" s="12"/>
      <c r="BR1092" s="12"/>
      <c r="BS1092" s="12"/>
      <c r="BT1092" s="12"/>
      <c r="BU1092" s="12"/>
      <c r="BV1092" s="12"/>
      <c r="BW1092" s="12"/>
      <c r="BX1092" s="12"/>
      <c r="BY1092" s="12"/>
      <c r="BZ1092" s="12"/>
      <c r="CA1092" s="12"/>
      <c r="CB1092" s="12"/>
      <c r="CC1092" s="12"/>
      <c r="CD1092" s="12"/>
      <c r="CE1092" s="12"/>
      <c r="CF1092" s="12"/>
      <c r="CG1092" s="12"/>
      <c r="CH1092" s="12"/>
      <c r="CI1092" s="12"/>
      <c r="CJ1092" s="12"/>
      <c r="CK1092" s="12"/>
      <c r="CL1092" s="12"/>
      <c r="CM1092" s="12"/>
      <c r="CN1092" s="12"/>
      <c r="CO1092" s="12"/>
      <c r="CP1092" s="12"/>
      <c r="CQ1092" s="12"/>
      <c r="CR1092" s="12"/>
      <c r="CS1092" s="12"/>
      <c r="CT1092" s="12"/>
      <c r="CU1092" s="12"/>
      <c r="CV1092" s="12"/>
      <c r="CW1092" s="12"/>
      <c r="CX1092" s="12"/>
      <c r="CY1092" s="12"/>
      <c r="CZ1092" s="12"/>
      <c r="DA1092" s="12"/>
      <c r="DB1092" s="12"/>
      <c r="DC1092" s="12"/>
      <c r="DD1092" s="12"/>
      <c r="DE1092" s="12"/>
      <c r="DF1092" s="12"/>
      <c r="DG1092" s="12"/>
      <c r="DH1092" s="12"/>
      <c r="DI1092" s="12"/>
      <c r="DJ1092" s="12"/>
      <c r="DK1092" s="12"/>
      <c r="DL1092" s="12"/>
      <c r="DM1092" s="12"/>
      <c r="DN1092" s="12"/>
      <c r="DO1092" s="12"/>
      <c r="DP1092" s="12"/>
      <c r="DQ1092" s="12"/>
      <c r="DR1092" s="12"/>
      <c r="DS1092" s="12"/>
      <c r="DT1092" s="12"/>
      <c r="DU1092" s="12"/>
      <c r="DV1092" s="12"/>
      <c r="DW1092" s="12"/>
      <c r="DX1092" s="12"/>
      <c r="DY1092" s="12"/>
      <c r="DZ1092" s="12"/>
      <c r="EA1092" s="12"/>
      <c r="EB1092" s="12"/>
      <c r="EC1092" s="12"/>
      <c r="ED1092" s="12"/>
      <c r="EE1092" s="12"/>
      <c r="EF1092" s="12"/>
      <c r="EG1092" s="12"/>
      <c r="EH1092" s="12"/>
      <c r="EI1092" s="12"/>
      <c r="EJ1092" s="12"/>
      <c r="EK1092" s="12"/>
      <c r="EL1092" s="12"/>
      <c r="EM1092" s="12"/>
      <c r="EN1092" s="12"/>
      <c r="EO1092" s="12"/>
      <c r="EP1092" s="12"/>
      <c r="EQ1092" s="12"/>
      <c r="ER1092" s="12"/>
      <c r="ES1092" s="12"/>
      <c r="ET1092" s="12"/>
      <c r="EU1092" s="12"/>
      <c r="EV1092" s="12"/>
      <c r="EW1092" s="12"/>
      <c r="EX1092" s="12"/>
      <c r="EY1092" s="12"/>
      <c r="EZ1092" s="12"/>
      <c r="FA1092" s="12"/>
      <c r="FB1092" s="12"/>
      <c r="FC1092" s="12"/>
      <c r="FD1092" s="12"/>
      <c r="FE1092" s="12"/>
      <c r="FF1092" s="12"/>
      <c r="FG1092" s="12"/>
      <c r="FH1092" s="12"/>
      <c r="FI1092" s="12"/>
      <c r="FJ1092" s="12"/>
      <c r="FK1092" s="12"/>
      <c r="FL1092" s="12"/>
      <c r="FM1092" s="12"/>
      <c r="FN1092" s="12"/>
      <c r="FO1092" s="12"/>
      <c r="FP1092" s="12"/>
      <c r="FQ1092" s="12"/>
      <c r="FR1092" s="12"/>
    </row>
    <row r="1093" spans="19:174" x14ac:dyDescent="0.3">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c r="BC1093" s="12"/>
      <c r="BD1093" s="12"/>
      <c r="BE1093" s="12"/>
      <c r="BF1093" s="12"/>
      <c r="BG1093" s="12"/>
      <c r="BH1093" s="12"/>
      <c r="BI1093" s="12"/>
      <c r="BJ1093" s="12"/>
      <c r="BK1093" s="12"/>
      <c r="BL1093" s="12"/>
      <c r="BM1093" s="12"/>
      <c r="BN1093" s="12"/>
      <c r="BO1093" s="12"/>
      <c r="BP1093" s="12"/>
      <c r="BQ1093" s="12"/>
      <c r="BR1093" s="12"/>
      <c r="BS1093" s="12"/>
      <c r="BT1093" s="12"/>
      <c r="BU1093" s="12"/>
      <c r="BV1093" s="12"/>
      <c r="BW1093" s="12"/>
      <c r="BX1093" s="12"/>
      <c r="BY1093" s="12"/>
      <c r="BZ1093" s="12"/>
      <c r="CA1093" s="12"/>
      <c r="CB1093" s="12"/>
      <c r="CC1093" s="12"/>
      <c r="CD1093" s="12"/>
      <c r="CE1093" s="12"/>
      <c r="CF1093" s="12"/>
      <c r="CG1093" s="12"/>
      <c r="CH1093" s="12"/>
      <c r="CI1093" s="12"/>
      <c r="CJ1093" s="12"/>
      <c r="CK1093" s="12"/>
      <c r="CL1093" s="12"/>
      <c r="CM1093" s="12"/>
      <c r="CN1093" s="12"/>
      <c r="CO1093" s="12"/>
      <c r="CP1093" s="12"/>
      <c r="CQ1093" s="12"/>
      <c r="CR1093" s="12"/>
      <c r="CS1093" s="12"/>
      <c r="CT1093" s="12"/>
      <c r="CU1093" s="12"/>
      <c r="CV1093" s="12"/>
      <c r="CW1093" s="12"/>
      <c r="CX1093" s="12"/>
      <c r="CY1093" s="12"/>
      <c r="CZ1093" s="12"/>
      <c r="DA1093" s="12"/>
      <c r="DB1093" s="12"/>
      <c r="DC1093" s="12"/>
      <c r="DD1093" s="12"/>
      <c r="DE1093" s="12"/>
      <c r="DF1093" s="12"/>
      <c r="DG1093" s="12"/>
      <c r="DH1093" s="12"/>
      <c r="DI1093" s="12"/>
      <c r="DJ1093" s="12"/>
      <c r="DK1093" s="12"/>
      <c r="DL1093" s="12"/>
      <c r="DM1093" s="12"/>
      <c r="DN1093" s="12"/>
      <c r="DO1093" s="12"/>
      <c r="DP1093" s="12"/>
      <c r="DQ1093" s="12"/>
      <c r="DR1093" s="12"/>
      <c r="DS1093" s="12"/>
      <c r="DT1093" s="12"/>
      <c r="DU1093" s="12"/>
      <c r="DV1093" s="12"/>
      <c r="DW1093" s="12"/>
      <c r="DX1093" s="12"/>
      <c r="DY1093" s="12"/>
      <c r="DZ1093" s="12"/>
      <c r="EA1093" s="12"/>
      <c r="EB1093" s="12"/>
      <c r="EC1093" s="12"/>
      <c r="ED1093" s="12"/>
      <c r="EE1093" s="12"/>
      <c r="EF1093" s="12"/>
      <c r="EG1093" s="12"/>
      <c r="EH1093" s="12"/>
      <c r="EI1093" s="12"/>
      <c r="EJ1093" s="12"/>
      <c r="EK1093" s="12"/>
      <c r="EL1093" s="12"/>
      <c r="EM1093" s="12"/>
      <c r="EN1093" s="12"/>
      <c r="EO1093" s="12"/>
      <c r="EP1093" s="12"/>
      <c r="EQ1093" s="12"/>
      <c r="ER1093" s="12"/>
      <c r="ES1093" s="12"/>
      <c r="ET1093" s="12"/>
      <c r="EU1093" s="12"/>
      <c r="EV1093" s="12"/>
      <c r="EW1093" s="12"/>
      <c r="EX1093" s="12"/>
      <c r="EY1093" s="12"/>
      <c r="EZ1093" s="12"/>
      <c r="FA1093" s="12"/>
      <c r="FB1093" s="12"/>
      <c r="FC1093" s="12"/>
      <c r="FD1093" s="12"/>
      <c r="FE1093" s="12"/>
      <c r="FF1093" s="12"/>
      <c r="FG1093" s="12"/>
      <c r="FH1093" s="12"/>
      <c r="FI1093" s="12"/>
      <c r="FJ1093" s="12"/>
      <c r="FK1093" s="12"/>
      <c r="FL1093" s="12"/>
      <c r="FM1093" s="12"/>
      <c r="FN1093" s="12"/>
      <c r="FO1093" s="12"/>
      <c r="FP1093" s="12"/>
      <c r="FQ1093" s="12"/>
      <c r="FR1093" s="12"/>
    </row>
    <row r="1094" spans="19:174" x14ac:dyDescent="0.3">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c r="BR1094" s="12"/>
      <c r="BS1094" s="12"/>
      <c r="BT1094" s="12"/>
      <c r="BU1094" s="12"/>
      <c r="BV1094" s="12"/>
      <c r="BW1094" s="12"/>
      <c r="BX1094" s="12"/>
      <c r="BY1094" s="12"/>
      <c r="BZ1094" s="12"/>
      <c r="CA1094" s="12"/>
      <c r="CB1094" s="12"/>
      <c r="CC1094" s="12"/>
      <c r="CD1094" s="12"/>
      <c r="CE1094" s="12"/>
      <c r="CF1094" s="12"/>
      <c r="CG1094" s="12"/>
      <c r="CH1094" s="12"/>
      <c r="CI1094" s="12"/>
      <c r="CJ1094" s="12"/>
      <c r="CK1094" s="12"/>
      <c r="CL1094" s="12"/>
      <c r="CM1094" s="12"/>
      <c r="CN1094" s="12"/>
      <c r="CO1094" s="12"/>
      <c r="CP1094" s="12"/>
      <c r="CQ1094" s="12"/>
      <c r="CR1094" s="12"/>
      <c r="CS1094" s="12"/>
      <c r="CT1094" s="12"/>
      <c r="CU1094" s="12"/>
      <c r="CV1094" s="12"/>
      <c r="CW1094" s="12"/>
      <c r="CX1094" s="12"/>
      <c r="CY1094" s="12"/>
      <c r="CZ1094" s="12"/>
      <c r="DA1094" s="12"/>
      <c r="DB1094" s="12"/>
      <c r="DC1094" s="12"/>
      <c r="DD1094" s="12"/>
      <c r="DE1094" s="12"/>
      <c r="DF1094" s="12"/>
      <c r="DG1094" s="12"/>
      <c r="DH1094" s="12"/>
      <c r="DI1094" s="12"/>
      <c r="DJ1094" s="12"/>
      <c r="DK1094" s="12"/>
      <c r="DL1094" s="12"/>
      <c r="DM1094" s="12"/>
      <c r="DN1094" s="12"/>
      <c r="DO1094" s="12"/>
      <c r="DP1094" s="12"/>
      <c r="DQ1094" s="12"/>
      <c r="DR1094" s="12"/>
      <c r="DS1094" s="12"/>
      <c r="DT1094" s="12"/>
      <c r="DU1094" s="12"/>
      <c r="DV1094" s="12"/>
      <c r="DW1094" s="12"/>
      <c r="DX1094" s="12"/>
      <c r="DY1094" s="12"/>
      <c r="DZ1094" s="12"/>
      <c r="EA1094" s="12"/>
      <c r="EB1094" s="12"/>
      <c r="EC1094" s="12"/>
      <c r="ED1094" s="12"/>
      <c r="EE1094" s="12"/>
      <c r="EF1094" s="12"/>
      <c r="EG1094" s="12"/>
      <c r="EH1094" s="12"/>
      <c r="EI1094" s="12"/>
      <c r="EJ1094" s="12"/>
      <c r="EK1094" s="12"/>
      <c r="EL1094" s="12"/>
      <c r="EM1094" s="12"/>
      <c r="EN1094" s="12"/>
      <c r="EO1094" s="12"/>
      <c r="EP1094" s="12"/>
      <c r="EQ1094" s="12"/>
      <c r="ER1094" s="12"/>
      <c r="ES1094" s="12"/>
      <c r="ET1094" s="12"/>
      <c r="EU1094" s="12"/>
      <c r="EV1094" s="12"/>
      <c r="EW1094" s="12"/>
      <c r="EX1094" s="12"/>
      <c r="EY1094" s="12"/>
      <c r="EZ1094" s="12"/>
      <c r="FA1094" s="12"/>
      <c r="FB1094" s="12"/>
      <c r="FC1094" s="12"/>
      <c r="FD1094" s="12"/>
      <c r="FE1094" s="12"/>
      <c r="FF1094" s="12"/>
      <c r="FG1094" s="12"/>
      <c r="FH1094" s="12"/>
      <c r="FI1094" s="12"/>
      <c r="FJ1094" s="12"/>
      <c r="FK1094" s="12"/>
      <c r="FL1094" s="12"/>
      <c r="FM1094" s="12"/>
      <c r="FN1094" s="12"/>
      <c r="FO1094" s="12"/>
      <c r="FP1094" s="12"/>
      <c r="FQ1094" s="12"/>
      <c r="FR1094" s="12"/>
    </row>
    <row r="1095" spans="19:174" x14ac:dyDescent="0.3">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c r="BC1095" s="12"/>
      <c r="BD1095" s="12"/>
      <c r="BE1095" s="12"/>
      <c r="BF1095" s="12"/>
      <c r="BG1095" s="12"/>
      <c r="BH1095" s="12"/>
      <c r="BI1095" s="12"/>
      <c r="BJ1095" s="12"/>
      <c r="BK1095" s="12"/>
      <c r="BL1095" s="12"/>
      <c r="BM1095" s="12"/>
      <c r="BN1095" s="12"/>
      <c r="BO1095" s="12"/>
      <c r="BP1095" s="12"/>
      <c r="BQ1095" s="12"/>
      <c r="BR1095" s="12"/>
      <c r="BS1095" s="12"/>
      <c r="BT1095" s="12"/>
      <c r="BU1095" s="12"/>
      <c r="BV1095" s="12"/>
      <c r="BW1095" s="12"/>
      <c r="BX1095" s="12"/>
      <c r="BY1095" s="12"/>
      <c r="BZ1095" s="12"/>
      <c r="CA1095" s="12"/>
      <c r="CB1095" s="12"/>
      <c r="CC1095" s="12"/>
      <c r="CD1095" s="12"/>
      <c r="CE1095" s="12"/>
      <c r="CF1095" s="12"/>
      <c r="CG1095" s="12"/>
      <c r="CH1095" s="12"/>
      <c r="CI1095" s="12"/>
      <c r="CJ1095" s="12"/>
      <c r="CK1095" s="12"/>
      <c r="CL1095" s="12"/>
      <c r="CM1095" s="12"/>
      <c r="CN1095" s="12"/>
      <c r="CO1095" s="12"/>
      <c r="CP1095" s="12"/>
      <c r="CQ1095" s="12"/>
      <c r="CR1095" s="12"/>
      <c r="CS1095" s="12"/>
      <c r="CT1095" s="12"/>
      <c r="CU1095" s="12"/>
      <c r="CV1095" s="12"/>
      <c r="CW1095" s="12"/>
      <c r="CX1095" s="12"/>
      <c r="CY1095" s="12"/>
      <c r="CZ1095" s="12"/>
      <c r="DA1095" s="12"/>
      <c r="DB1095" s="12"/>
      <c r="DC1095" s="12"/>
      <c r="DD1095" s="12"/>
      <c r="DE1095" s="12"/>
      <c r="DF1095" s="12"/>
      <c r="DG1095" s="12"/>
      <c r="DH1095" s="12"/>
      <c r="DI1095" s="12"/>
      <c r="DJ1095" s="12"/>
      <c r="DK1095" s="12"/>
      <c r="DL1095" s="12"/>
      <c r="DM1095" s="12"/>
      <c r="DN1095" s="12"/>
      <c r="DO1095" s="12"/>
      <c r="DP1095" s="12"/>
      <c r="DQ1095" s="12"/>
      <c r="DR1095" s="12"/>
      <c r="DS1095" s="12"/>
      <c r="DT1095" s="12"/>
      <c r="DU1095" s="12"/>
      <c r="DV1095" s="12"/>
      <c r="DW1095" s="12"/>
      <c r="DX1095" s="12"/>
      <c r="DY1095" s="12"/>
      <c r="DZ1095" s="12"/>
      <c r="EA1095" s="12"/>
      <c r="EB1095" s="12"/>
      <c r="EC1095" s="12"/>
      <c r="ED1095" s="12"/>
      <c r="EE1095" s="12"/>
      <c r="EF1095" s="12"/>
      <c r="EG1095" s="12"/>
      <c r="EH1095" s="12"/>
      <c r="EI1095" s="12"/>
      <c r="EJ1095" s="12"/>
      <c r="EK1095" s="12"/>
      <c r="EL1095" s="12"/>
      <c r="EM1095" s="12"/>
      <c r="EN1095" s="12"/>
      <c r="EO1095" s="12"/>
      <c r="EP1095" s="12"/>
      <c r="EQ1095" s="12"/>
      <c r="ER1095" s="12"/>
      <c r="ES1095" s="12"/>
      <c r="ET1095" s="12"/>
      <c r="EU1095" s="12"/>
      <c r="EV1095" s="12"/>
      <c r="EW1095" s="12"/>
      <c r="EX1095" s="12"/>
      <c r="EY1095" s="12"/>
      <c r="EZ1095" s="12"/>
      <c r="FA1095" s="12"/>
      <c r="FB1095" s="12"/>
      <c r="FC1095" s="12"/>
      <c r="FD1095" s="12"/>
      <c r="FE1095" s="12"/>
      <c r="FF1095" s="12"/>
      <c r="FG1095" s="12"/>
      <c r="FH1095" s="12"/>
      <c r="FI1095" s="12"/>
      <c r="FJ1095" s="12"/>
      <c r="FK1095" s="12"/>
      <c r="FL1095" s="12"/>
      <c r="FM1095" s="12"/>
      <c r="FN1095" s="12"/>
      <c r="FO1095" s="12"/>
      <c r="FP1095" s="12"/>
      <c r="FQ1095" s="12"/>
      <c r="FR1095" s="12"/>
    </row>
    <row r="1096" spans="19:174" x14ac:dyDescent="0.3">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c r="BC1096" s="12"/>
      <c r="BD1096" s="12"/>
      <c r="BE1096" s="12"/>
      <c r="BF1096" s="12"/>
      <c r="BG1096" s="12"/>
      <c r="BH1096" s="12"/>
      <c r="BI1096" s="12"/>
      <c r="BJ1096" s="12"/>
      <c r="BK1096" s="12"/>
      <c r="BL1096" s="12"/>
      <c r="BM1096" s="12"/>
      <c r="BN1096" s="12"/>
      <c r="BO1096" s="12"/>
      <c r="BP1096" s="12"/>
      <c r="BQ1096" s="12"/>
      <c r="BR1096" s="12"/>
      <c r="BS1096" s="12"/>
      <c r="BT1096" s="12"/>
      <c r="BU1096" s="12"/>
      <c r="BV1096" s="12"/>
      <c r="BW1096" s="12"/>
      <c r="BX1096" s="12"/>
      <c r="BY1096" s="12"/>
      <c r="BZ1096" s="12"/>
      <c r="CA1096" s="12"/>
      <c r="CB1096" s="12"/>
      <c r="CC1096" s="12"/>
      <c r="CD1096" s="12"/>
      <c r="CE1096" s="12"/>
      <c r="CF1096" s="12"/>
      <c r="CG1096" s="12"/>
      <c r="CH1096" s="12"/>
      <c r="CI1096" s="12"/>
      <c r="CJ1096" s="12"/>
      <c r="CK1096" s="12"/>
      <c r="CL1096" s="12"/>
      <c r="CM1096" s="12"/>
      <c r="CN1096" s="12"/>
      <c r="CO1096" s="12"/>
      <c r="CP1096" s="12"/>
      <c r="CQ1096" s="12"/>
      <c r="CR1096" s="12"/>
      <c r="CS1096" s="12"/>
      <c r="CT1096" s="12"/>
      <c r="CU1096" s="12"/>
      <c r="CV1096" s="12"/>
      <c r="CW1096" s="12"/>
      <c r="CX1096" s="12"/>
      <c r="CY1096" s="12"/>
      <c r="CZ1096" s="12"/>
      <c r="DA1096" s="12"/>
      <c r="DB1096" s="12"/>
      <c r="DC1096" s="12"/>
      <c r="DD1096" s="12"/>
      <c r="DE1096" s="12"/>
      <c r="DF1096" s="12"/>
      <c r="DG1096" s="12"/>
      <c r="DH1096" s="12"/>
      <c r="DI1096" s="12"/>
      <c r="DJ1096" s="12"/>
      <c r="DK1096" s="12"/>
      <c r="DL1096" s="12"/>
      <c r="DM1096" s="12"/>
      <c r="DN1096" s="12"/>
      <c r="DO1096" s="12"/>
      <c r="DP1096" s="12"/>
      <c r="DQ1096" s="12"/>
      <c r="DR1096" s="12"/>
      <c r="DS1096" s="12"/>
      <c r="DT1096" s="12"/>
      <c r="DU1096" s="12"/>
      <c r="DV1096" s="12"/>
      <c r="DW1096" s="12"/>
      <c r="DX1096" s="12"/>
      <c r="DY1096" s="12"/>
      <c r="DZ1096" s="12"/>
      <c r="EA1096" s="12"/>
      <c r="EB1096" s="12"/>
      <c r="EC1096" s="12"/>
      <c r="ED1096" s="12"/>
      <c r="EE1096" s="12"/>
      <c r="EF1096" s="12"/>
      <c r="EG1096" s="12"/>
      <c r="EH1096" s="12"/>
      <c r="EI1096" s="12"/>
      <c r="EJ1096" s="12"/>
      <c r="EK1096" s="12"/>
      <c r="EL1096" s="12"/>
      <c r="EM1096" s="12"/>
      <c r="EN1096" s="12"/>
      <c r="EO1096" s="12"/>
      <c r="EP1096" s="12"/>
      <c r="EQ1096" s="12"/>
      <c r="ER1096" s="12"/>
      <c r="ES1096" s="12"/>
      <c r="ET1096" s="12"/>
      <c r="EU1096" s="12"/>
      <c r="EV1096" s="12"/>
      <c r="EW1096" s="12"/>
      <c r="EX1096" s="12"/>
      <c r="EY1096" s="12"/>
      <c r="EZ1096" s="12"/>
      <c r="FA1096" s="12"/>
      <c r="FB1096" s="12"/>
      <c r="FC1096" s="12"/>
      <c r="FD1096" s="12"/>
      <c r="FE1096" s="12"/>
      <c r="FF1096" s="12"/>
      <c r="FG1096" s="12"/>
      <c r="FH1096" s="12"/>
      <c r="FI1096" s="12"/>
      <c r="FJ1096" s="12"/>
      <c r="FK1096" s="12"/>
      <c r="FL1096" s="12"/>
      <c r="FM1096" s="12"/>
      <c r="FN1096" s="12"/>
      <c r="FO1096" s="12"/>
      <c r="FP1096" s="12"/>
      <c r="FQ1096" s="12"/>
      <c r="FR1096" s="12"/>
    </row>
    <row r="1097" spans="19:174" x14ac:dyDescent="0.3">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BQ1097" s="12"/>
      <c r="BR1097" s="12"/>
      <c r="BS1097" s="12"/>
      <c r="BT1097" s="12"/>
      <c r="BU1097" s="12"/>
      <c r="BV1097" s="12"/>
      <c r="BW1097" s="12"/>
      <c r="BX1097" s="12"/>
      <c r="BY1097" s="12"/>
      <c r="BZ1097" s="12"/>
      <c r="CA1097" s="12"/>
      <c r="CB1097" s="12"/>
      <c r="CC1097" s="12"/>
      <c r="CD1097" s="12"/>
      <c r="CE1097" s="12"/>
      <c r="CF1097" s="12"/>
      <c r="CG1097" s="12"/>
      <c r="CH1097" s="12"/>
      <c r="CI1097" s="12"/>
      <c r="CJ1097" s="12"/>
      <c r="CK1097" s="12"/>
      <c r="CL1097" s="12"/>
      <c r="CM1097" s="12"/>
      <c r="CN1097" s="12"/>
      <c r="CO1097" s="12"/>
      <c r="CP1097" s="12"/>
      <c r="CQ1097" s="12"/>
      <c r="CR1097" s="12"/>
      <c r="CS1097" s="12"/>
      <c r="CT1097" s="12"/>
      <c r="CU1097" s="12"/>
      <c r="CV1097" s="12"/>
      <c r="CW1097" s="12"/>
      <c r="CX1097" s="12"/>
      <c r="CY1097" s="12"/>
      <c r="CZ1097" s="12"/>
      <c r="DA1097" s="12"/>
      <c r="DB1097" s="12"/>
      <c r="DC1097" s="12"/>
      <c r="DD1097" s="12"/>
      <c r="DE1097" s="12"/>
      <c r="DF1097" s="12"/>
      <c r="DG1097" s="12"/>
      <c r="DH1097" s="12"/>
      <c r="DI1097" s="12"/>
      <c r="DJ1097" s="12"/>
      <c r="DK1097" s="12"/>
      <c r="DL1097" s="12"/>
      <c r="DM1097" s="12"/>
      <c r="DN1097" s="12"/>
      <c r="DO1097" s="12"/>
      <c r="DP1097" s="12"/>
      <c r="DQ1097" s="12"/>
      <c r="DR1097" s="12"/>
      <c r="DS1097" s="12"/>
      <c r="DT1097" s="12"/>
      <c r="DU1097" s="12"/>
      <c r="DV1097" s="12"/>
      <c r="DW1097" s="12"/>
      <c r="DX1097" s="12"/>
      <c r="DY1097" s="12"/>
      <c r="DZ1097" s="12"/>
      <c r="EA1097" s="12"/>
      <c r="EB1097" s="12"/>
      <c r="EC1097" s="12"/>
      <c r="ED1097" s="12"/>
      <c r="EE1097" s="12"/>
      <c r="EF1097" s="12"/>
      <c r="EG1097" s="12"/>
      <c r="EH1097" s="12"/>
      <c r="EI1097" s="12"/>
      <c r="EJ1097" s="12"/>
      <c r="EK1097" s="12"/>
      <c r="EL1097" s="12"/>
      <c r="EM1097" s="12"/>
      <c r="EN1097" s="12"/>
      <c r="EO1097" s="12"/>
      <c r="EP1097" s="12"/>
      <c r="EQ1097" s="12"/>
      <c r="ER1097" s="12"/>
      <c r="ES1097" s="12"/>
      <c r="ET1097" s="12"/>
      <c r="EU1097" s="12"/>
      <c r="EV1097" s="12"/>
      <c r="EW1097" s="12"/>
      <c r="EX1097" s="12"/>
      <c r="EY1097" s="12"/>
      <c r="EZ1097" s="12"/>
      <c r="FA1097" s="12"/>
      <c r="FB1097" s="12"/>
      <c r="FC1097" s="12"/>
      <c r="FD1097" s="12"/>
      <c r="FE1097" s="12"/>
      <c r="FF1097" s="12"/>
      <c r="FG1097" s="12"/>
      <c r="FH1097" s="12"/>
      <c r="FI1097" s="12"/>
      <c r="FJ1097" s="12"/>
      <c r="FK1097" s="12"/>
      <c r="FL1097" s="12"/>
      <c r="FM1097" s="12"/>
      <c r="FN1097" s="12"/>
      <c r="FO1097" s="12"/>
      <c r="FP1097" s="12"/>
      <c r="FQ1097" s="12"/>
      <c r="FR1097" s="12"/>
    </row>
    <row r="1098" spans="19:174" x14ac:dyDescent="0.3">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c r="BC1098" s="12"/>
      <c r="BD1098" s="12"/>
      <c r="BE1098" s="12"/>
      <c r="BF1098" s="12"/>
      <c r="BG1098" s="12"/>
      <c r="BH1098" s="12"/>
      <c r="BI1098" s="12"/>
      <c r="BJ1098" s="12"/>
      <c r="BK1098" s="12"/>
      <c r="BL1098" s="12"/>
      <c r="BM1098" s="12"/>
      <c r="BN1098" s="12"/>
      <c r="BO1098" s="12"/>
      <c r="BP1098" s="12"/>
      <c r="BQ1098" s="12"/>
      <c r="BR1098" s="12"/>
      <c r="BS1098" s="12"/>
      <c r="BT1098" s="12"/>
      <c r="BU1098" s="12"/>
      <c r="BV1098" s="12"/>
      <c r="BW1098" s="12"/>
      <c r="BX1098" s="12"/>
      <c r="BY1098" s="12"/>
      <c r="BZ1098" s="12"/>
      <c r="CA1098" s="12"/>
      <c r="CB1098" s="12"/>
      <c r="CC1098" s="12"/>
      <c r="CD1098" s="12"/>
      <c r="CE1098" s="12"/>
      <c r="CF1098" s="12"/>
      <c r="CG1098" s="12"/>
      <c r="CH1098" s="12"/>
      <c r="CI1098" s="12"/>
      <c r="CJ1098" s="12"/>
      <c r="CK1098" s="12"/>
      <c r="CL1098" s="12"/>
      <c r="CM1098" s="12"/>
      <c r="CN1098" s="12"/>
      <c r="CO1098" s="12"/>
      <c r="CP1098" s="12"/>
      <c r="CQ1098" s="12"/>
      <c r="CR1098" s="12"/>
      <c r="CS1098" s="12"/>
      <c r="CT1098" s="12"/>
      <c r="CU1098" s="12"/>
      <c r="CV1098" s="12"/>
      <c r="CW1098" s="12"/>
      <c r="CX1098" s="12"/>
      <c r="CY1098" s="12"/>
      <c r="CZ1098" s="12"/>
      <c r="DA1098" s="12"/>
      <c r="DB1098" s="12"/>
      <c r="DC1098" s="12"/>
      <c r="DD1098" s="12"/>
      <c r="DE1098" s="12"/>
      <c r="DF1098" s="12"/>
      <c r="DG1098" s="12"/>
      <c r="DH1098" s="12"/>
      <c r="DI1098" s="12"/>
      <c r="DJ1098" s="12"/>
      <c r="DK1098" s="12"/>
      <c r="DL1098" s="12"/>
      <c r="DM1098" s="12"/>
      <c r="DN1098" s="12"/>
      <c r="DO1098" s="12"/>
      <c r="DP1098" s="12"/>
      <c r="DQ1098" s="12"/>
      <c r="DR1098" s="12"/>
      <c r="DS1098" s="12"/>
      <c r="DT1098" s="12"/>
      <c r="DU1098" s="12"/>
      <c r="DV1098" s="12"/>
      <c r="DW1098" s="12"/>
      <c r="DX1098" s="12"/>
      <c r="DY1098" s="12"/>
      <c r="DZ1098" s="12"/>
      <c r="EA1098" s="12"/>
      <c r="EB1098" s="12"/>
      <c r="EC1098" s="12"/>
      <c r="ED1098" s="12"/>
      <c r="EE1098" s="12"/>
      <c r="EF1098" s="12"/>
      <c r="EG1098" s="12"/>
      <c r="EH1098" s="12"/>
      <c r="EI1098" s="12"/>
      <c r="EJ1098" s="12"/>
      <c r="EK1098" s="12"/>
      <c r="EL1098" s="12"/>
      <c r="EM1098" s="12"/>
      <c r="EN1098" s="12"/>
      <c r="EO1098" s="12"/>
      <c r="EP1098" s="12"/>
      <c r="EQ1098" s="12"/>
      <c r="ER1098" s="12"/>
      <c r="ES1098" s="12"/>
      <c r="ET1098" s="12"/>
      <c r="EU1098" s="12"/>
      <c r="EV1098" s="12"/>
      <c r="EW1098" s="12"/>
      <c r="EX1098" s="12"/>
      <c r="EY1098" s="12"/>
      <c r="EZ1098" s="12"/>
      <c r="FA1098" s="12"/>
      <c r="FB1098" s="12"/>
      <c r="FC1098" s="12"/>
      <c r="FD1098" s="12"/>
      <c r="FE1098" s="12"/>
      <c r="FF1098" s="12"/>
      <c r="FG1098" s="12"/>
      <c r="FH1098" s="12"/>
      <c r="FI1098" s="12"/>
      <c r="FJ1098" s="12"/>
      <c r="FK1098" s="12"/>
      <c r="FL1098" s="12"/>
      <c r="FM1098" s="12"/>
      <c r="FN1098" s="12"/>
      <c r="FO1098" s="12"/>
      <c r="FP1098" s="12"/>
      <c r="FQ1098" s="12"/>
      <c r="FR1098" s="12"/>
    </row>
    <row r="1099" spans="19:174" x14ac:dyDescent="0.3">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c r="BC1099" s="12"/>
      <c r="BD1099" s="12"/>
      <c r="BE1099" s="12"/>
      <c r="BF1099" s="12"/>
      <c r="BG1099" s="12"/>
      <c r="BH1099" s="12"/>
      <c r="BI1099" s="12"/>
      <c r="BJ1099" s="12"/>
      <c r="BK1099" s="12"/>
      <c r="BL1099" s="12"/>
      <c r="BM1099" s="12"/>
      <c r="BN1099" s="12"/>
      <c r="BO1099" s="12"/>
      <c r="BP1099" s="12"/>
      <c r="BQ1099" s="12"/>
      <c r="BR1099" s="12"/>
      <c r="BS1099" s="12"/>
      <c r="BT1099" s="12"/>
      <c r="BU1099" s="12"/>
      <c r="BV1099" s="12"/>
      <c r="BW1099" s="12"/>
      <c r="BX1099" s="12"/>
      <c r="BY1099" s="12"/>
      <c r="BZ1099" s="12"/>
      <c r="CA1099" s="12"/>
      <c r="CB1099" s="12"/>
      <c r="CC1099" s="12"/>
      <c r="CD1099" s="12"/>
      <c r="CE1099" s="12"/>
      <c r="CF1099" s="12"/>
      <c r="CG1099" s="12"/>
      <c r="CH1099" s="12"/>
      <c r="CI1099" s="12"/>
      <c r="CJ1099" s="12"/>
      <c r="CK1099" s="12"/>
      <c r="CL1099" s="12"/>
      <c r="CM1099" s="12"/>
      <c r="CN1099" s="12"/>
      <c r="CO1099" s="12"/>
      <c r="CP1099" s="12"/>
      <c r="CQ1099" s="12"/>
      <c r="CR1099" s="12"/>
      <c r="CS1099" s="12"/>
      <c r="CT1099" s="12"/>
      <c r="CU1099" s="12"/>
      <c r="CV1099" s="12"/>
      <c r="CW1099" s="12"/>
      <c r="CX1099" s="12"/>
      <c r="CY1099" s="12"/>
      <c r="CZ1099" s="12"/>
      <c r="DA1099" s="12"/>
      <c r="DB1099" s="12"/>
      <c r="DC1099" s="12"/>
      <c r="DD1099" s="12"/>
      <c r="DE1099" s="12"/>
      <c r="DF1099" s="12"/>
      <c r="DG1099" s="12"/>
      <c r="DH1099" s="12"/>
      <c r="DI1099" s="12"/>
      <c r="DJ1099" s="12"/>
      <c r="DK1099" s="12"/>
      <c r="DL1099" s="12"/>
      <c r="DM1099" s="12"/>
      <c r="DN1099" s="12"/>
      <c r="DO1099" s="12"/>
      <c r="DP1099" s="12"/>
      <c r="DQ1099" s="12"/>
      <c r="DR1099" s="12"/>
      <c r="DS1099" s="12"/>
      <c r="DT1099" s="12"/>
      <c r="DU1099" s="12"/>
      <c r="DV1099" s="12"/>
      <c r="DW1099" s="12"/>
      <c r="DX1099" s="12"/>
      <c r="DY1099" s="12"/>
      <c r="DZ1099" s="12"/>
      <c r="EA1099" s="12"/>
      <c r="EB1099" s="12"/>
      <c r="EC1099" s="12"/>
      <c r="ED1099" s="12"/>
      <c r="EE1099" s="12"/>
      <c r="EF1099" s="12"/>
      <c r="EG1099" s="12"/>
      <c r="EH1099" s="12"/>
      <c r="EI1099" s="12"/>
      <c r="EJ1099" s="12"/>
      <c r="EK1099" s="12"/>
      <c r="EL1099" s="12"/>
      <c r="EM1099" s="12"/>
      <c r="EN1099" s="12"/>
      <c r="EO1099" s="12"/>
      <c r="EP1099" s="12"/>
      <c r="EQ1099" s="12"/>
      <c r="ER1099" s="12"/>
      <c r="ES1099" s="12"/>
      <c r="ET1099" s="12"/>
      <c r="EU1099" s="12"/>
      <c r="EV1099" s="12"/>
      <c r="EW1099" s="12"/>
      <c r="EX1099" s="12"/>
      <c r="EY1099" s="12"/>
      <c r="EZ1099" s="12"/>
      <c r="FA1099" s="12"/>
      <c r="FB1099" s="12"/>
      <c r="FC1099" s="12"/>
      <c r="FD1099" s="12"/>
      <c r="FE1099" s="12"/>
      <c r="FF1099" s="12"/>
      <c r="FG1099" s="12"/>
      <c r="FH1099" s="12"/>
      <c r="FI1099" s="12"/>
      <c r="FJ1099" s="12"/>
      <c r="FK1099" s="12"/>
      <c r="FL1099" s="12"/>
      <c r="FM1099" s="12"/>
      <c r="FN1099" s="12"/>
      <c r="FO1099" s="12"/>
      <c r="FP1099" s="12"/>
      <c r="FQ1099" s="12"/>
      <c r="FR1099" s="12"/>
    </row>
    <row r="1100" spans="19:174" x14ac:dyDescent="0.3">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c r="BC1100" s="12"/>
      <c r="BD1100" s="12"/>
      <c r="BE1100" s="12"/>
      <c r="BF1100" s="12"/>
      <c r="BG1100" s="12"/>
      <c r="BH1100" s="12"/>
      <c r="BI1100" s="12"/>
      <c r="BJ1100" s="12"/>
      <c r="BK1100" s="12"/>
      <c r="BL1100" s="12"/>
      <c r="BM1100" s="12"/>
      <c r="BN1100" s="12"/>
      <c r="BO1100" s="12"/>
      <c r="BP1100" s="12"/>
      <c r="BQ1100" s="12"/>
      <c r="BR1100" s="12"/>
      <c r="BS1100" s="12"/>
      <c r="BT1100" s="12"/>
      <c r="BU1100" s="12"/>
      <c r="BV1100" s="12"/>
      <c r="BW1100" s="12"/>
      <c r="BX1100" s="12"/>
      <c r="BY1100" s="12"/>
      <c r="BZ1100" s="12"/>
      <c r="CA1100" s="12"/>
      <c r="CB1100" s="12"/>
      <c r="CC1100" s="12"/>
      <c r="CD1100" s="12"/>
      <c r="CE1100" s="12"/>
      <c r="CF1100" s="12"/>
      <c r="CG1100" s="12"/>
      <c r="CH1100" s="12"/>
      <c r="CI1100" s="12"/>
      <c r="CJ1100" s="12"/>
      <c r="CK1100" s="12"/>
      <c r="CL1100" s="12"/>
      <c r="CM1100" s="12"/>
      <c r="CN1100" s="12"/>
      <c r="CO1100" s="12"/>
      <c r="CP1100" s="12"/>
      <c r="CQ1100" s="12"/>
      <c r="CR1100" s="12"/>
      <c r="CS1100" s="12"/>
      <c r="CT1100" s="12"/>
      <c r="CU1100" s="12"/>
      <c r="CV1100" s="12"/>
      <c r="CW1100" s="12"/>
      <c r="CX1100" s="12"/>
      <c r="CY1100" s="12"/>
      <c r="CZ1100" s="12"/>
      <c r="DA1100" s="12"/>
      <c r="DB1100" s="12"/>
      <c r="DC1100" s="12"/>
      <c r="DD1100" s="12"/>
      <c r="DE1100" s="12"/>
      <c r="DF1100" s="12"/>
      <c r="DG1100" s="12"/>
      <c r="DH1100" s="12"/>
      <c r="DI1100" s="12"/>
      <c r="DJ1100" s="12"/>
      <c r="DK1100" s="12"/>
      <c r="DL1100" s="12"/>
      <c r="DM1100" s="12"/>
      <c r="DN1100" s="12"/>
      <c r="DO1100" s="12"/>
      <c r="DP1100" s="12"/>
      <c r="DQ1100" s="12"/>
      <c r="DR1100" s="12"/>
      <c r="DS1100" s="12"/>
      <c r="DT1100" s="12"/>
      <c r="DU1100" s="12"/>
      <c r="DV1100" s="12"/>
      <c r="DW1100" s="12"/>
      <c r="DX1100" s="12"/>
      <c r="DY1100" s="12"/>
      <c r="DZ1100" s="12"/>
      <c r="EA1100" s="12"/>
      <c r="EB1100" s="12"/>
      <c r="EC1100" s="12"/>
      <c r="ED1100" s="12"/>
      <c r="EE1100" s="12"/>
      <c r="EF1100" s="12"/>
      <c r="EG1100" s="12"/>
      <c r="EH1100" s="12"/>
      <c r="EI1100" s="12"/>
      <c r="EJ1100" s="12"/>
      <c r="EK1100" s="12"/>
      <c r="EL1100" s="12"/>
      <c r="EM1100" s="12"/>
      <c r="EN1100" s="12"/>
      <c r="EO1100" s="12"/>
      <c r="EP1100" s="12"/>
      <c r="EQ1100" s="12"/>
      <c r="ER1100" s="12"/>
      <c r="ES1100" s="12"/>
      <c r="ET1100" s="12"/>
      <c r="EU1100" s="12"/>
      <c r="EV1100" s="12"/>
      <c r="EW1100" s="12"/>
      <c r="EX1100" s="12"/>
      <c r="EY1100" s="12"/>
      <c r="EZ1100" s="12"/>
      <c r="FA1100" s="12"/>
      <c r="FB1100" s="12"/>
      <c r="FC1100" s="12"/>
      <c r="FD1100" s="12"/>
      <c r="FE1100" s="12"/>
      <c r="FF1100" s="12"/>
      <c r="FG1100" s="12"/>
      <c r="FH1100" s="12"/>
      <c r="FI1100" s="12"/>
      <c r="FJ1100" s="12"/>
      <c r="FK1100" s="12"/>
      <c r="FL1100" s="12"/>
      <c r="FM1100" s="12"/>
      <c r="FN1100" s="12"/>
      <c r="FO1100" s="12"/>
      <c r="FP1100" s="12"/>
      <c r="FQ1100" s="12"/>
      <c r="FR1100" s="12"/>
    </row>
    <row r="1101" spans="19:174" x14ac:dyDescent="0.3">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c r="BC1101" s="12"/>
      <c r="BD1101" s="12"/>
      <c r="BE1101" s="12"/>
      <c r="BF1101" s="12"/>
      <c r="BG1101" s="12"/>
      <c r="BH1101" s="12"/>
      <c r="BI1101" s="12"/>
      <c r="BJ1101" s="12"/>
      <c r="BK1101" s="12"/>
      <c r="BL1101" s="12"/>
      <c r="BM1101" s="12"/>
      <c r="BN1101" s="12"/>
      <c r="BO1101" s="12"/>
      <c r="BP1101" s="12"/>
      <c r="BQ1101" s="12"/>
      <c r="BR1101" s="12"/>
      <c r="BS1101" s="12"/>
      <c r="BT1101" s="12"/>
      <c r="BU1101" s="12"/>
      <c r="BV1101" s="12"/>
      <c r="BW1101" s="12"/>
      <c r="BX1101" s="12"/>
      <c r="BY1101" s="12"/>
      <c r="BZ1101" s="12"/>
      <c r="CA1101" s="12"/>
      <c r="CB1101" s="12"/>
      <c r="CC1101" s="12"/>
      <c r="CD1101" s="12"/>
      <c r="CE1101" s="12"/>
      <c r="CF1101" s="12"/>
      <c r="CG1101" s="12"/>
      <c r="CH1101" s="12"/>
      <c r="CI1101" s="12"/>
      <c r="CJ1101" s="12"/>
      <c r="CK1101" s="12"/>
      <c r="CL1101" s="12"/>
      <c r="CM1101" s="12"/>
      <c r="CN1101" s="12"/>
      <c r="CO1101" s="12"/>
      <c r="CP1101" s="12"/>
      <c r="CQ1101" s="12"/>
      <c r="CR1101" s="12"/>
      <c r="CS1101" s="12"/>
      <c r="CT1101" s="12"/>
      <c r="CU1101" s="12"/>
      <c r="CV1101" s="12"/>
      <c r="CW1101" s="12"/>
      <c r="CX1101" s="12"/>
      <c r="CY1101" s="12"/>
      <c r="CZ1101" s="12"/>
      <c r="DA1101" s="12"/>
      <c r="DB1101" s="12"/>
      <c r="DC1101" s="12"/>
      <c r="DD1101" s="12"/>
      <c r="DE1101" s="12"/>
      <c r="DF1101" s="12"/>
      <c r="DG1101" s="12"/>
      <c r="DH1101" s="12"/>
      <c r="DI1101" s="12"/>
      <c r="DJ1101" s="12"/>
      <c r="DK1101" s="12"/>
      <c r="DL1101" s="12"/>
      <c r="DM1101" s="12"/>
      <c r="DN1101" s="12"/>
      <c r="DO1101" s="12"/>
      <c r="DP1101" s="12"/>
      <c r="DQ1101" s="12"/>
      <c r="DR1101" s="12"/>
      <c r="DS1101" s="12"/>
      <c r="DT1101" s="12"/>
      <c r="DU1101" s="12"/>
      <c r="DV1101" s="12"/>
      <c r="DW1101" s="12"/>
      <c r="DX1101" s="12"/>
      <c r="DY1101" s="12"/>
      <c r="DZ1101" s="12"/>
      <c r="EA1101" s="12"/>
      <c r="EB1101" s="12"/>
      <c r="EC1101" s="12"/>
      <c r="ED1101" s="12"/>
      <c r="EE1101" s="12"/>
      <c r="EF1101" s="12"/>
      <c r="EG1101" s="12"/>
      <c r="EH1101" s="12"/>
      <c r="EI1101" s="12"/>
      <c r="EJ1101" s="12"/>
      <c r="EK1101" s="12"/>
      <c r="EL1101" s="12"/>
      <c r="EM1101" s="12"/>
      <c r="EN1101" s="12"/>
      <c r="EO1101" s="12"/>
      <c r="EP1101" s="12"/>
      <c r="EQ1101" s="12"/>
      <c r="ER1101" s="12"/>
      <c r="ES1101" s="12"/>
      <c r="ET1101" s="12"/>
      <c r="EU1101" s="12"/>
      <c r="EV1101" s="12"/>
      <c r="EW1101" s="12"/>
      <c r="EX1101" s="12"/>
      <c r="EY1101" s="12"/>
      <c r="EZ1101" s="12"/>
      <c r="FA1101" s="12"/>
      <c r="FB1101" s="12"/>
      <c r="FC1101" s="12"/>
      <c r="FD1101" s="12"/>
      <c r="FE1101" s="12"/>
      <c r="FF1101" s="12"/>
      <c r="FG1101" s="12"/>
      <c r="FH1101" s="12"/>
      <c r="FI1101" s="12"/>
      <c r="FJ1101" s="12"/>
      <c r="FK1101" s="12"/>
      <c r="FL1101" s="12"/>
      <c r="FM1101" s="12"/>
      <c r="FN1101" s="12"/>
      <c r="FO1101" s="12"/>
      <c r="FP1101" s="12"/>
      <c r="FQ1101" s="12"/>
      <c r="FR1101" s="12"/>
    </row>
    <row r="1102" spans="19:174" x14ac:dyDescent="0.3">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2"/>
      <c r="BT1102" s="12"/>
      <c r="BU1102" s="12"/>
      <c r="BV1102" s="12"/>
      <c r="BW1102" s="12"/>
      <c r="BX1102" s="12"/>
      <c r="BY1102" s="12"/>
      <c r="BZ1102" s="12"/>
      <c r="CA1102" s="12"/>
      <c r="CB1102" s="12"/>
      <c r="CC1102" s="12"/>
      <c r="CD1102" s="12"/>
      <c r="CE1102" s="12"/>
      <c r="CF1102" s="12"/>
      <c r="CG1102" s="12"/>
      <c r="CH1102" s="12"/>
      <c r="CI1102" s="12"/>
      <c r="CJ1102" s="12"/>
      <c r="CK1102" s="12"/>
      <c r="CL1102" s="12"/>
      <c r="CM1102" s="12"/>
      <c r="CN1102" s="12"/>
      <c r="CO1102" s="12"/>
      <c r="CP1102" s="12"/>
      <c r="CQ1102" s="12"/>
      <c r="CR1102" s="12"/>
      <c r="CS1102" s="12"/>
      <c r="CT1102" s="12"/>
      <c r="CU1102" s="12"/>
      <c r="CV1102" s="12"/>
      <c r="CW1102" s="12"/>
      <c r="CX1102" s="12"/>
      <c r="CY1102" s="12"/>
      <c r="CZ1102" s="12"/>
      <c r="DA1102" s="12"/>
      <c r="DB1102" s="12"/>
      <c r="DC1102" s="12"/>
      <c r="DD1102" s="12"/>
      <c r="DE1102" s="12"/>
      <c r="DF1102" s="12"/>
      <c r="DG1102" s="12"/>
      <c r="DH1102" s="12"/>
      <c r="DI1102" s="12"/>
      <c r="DJ1102" s="12"/>
      <c r="DK1102" s="12"/>
      <c r="DL1102" s="12"/>
      <c r="DM1102" s="12"/>
      <c r="DN1102" s="12"/>
      <c r="DO1102" s="12"/>
      <c r="DP1102" s="12"/>
      <c r="DQ1102" s="12"/>
      <c r="DR1102" s="12"/>
      <c r="DS1102" s="12"/>
      <c r="DT1102" s="12"/>
      <c r="DU1102" s="12"/>
      <c r="DV1102" s="12"/>
      <c r="DW1102" s="12"/>
      <c r="DX1102" s="12"/>
      <c r="DY1102" s="12"/>
      <c r="DZ1102" s="12"/>
      <c r="EA1102" s="12"/>
      <c r="EB1102" s="12"/>
      <c r="EC1102" s="12"/>
      <c r="ED1102" s="12"/>
      <c r="EE1102" s="12"/>
      <c r="EF1102" s="12"/>
      <c r="EG1102" s="12"/>
      <c r="EH1102" s="12"/>
      <c r="EI1102" s="12"/>
      <c r="EJ1102" s="12"/>
      <c r="EK1102" s="12"/>
      <c r="EL1102" s="12"/>
      <c r="EM1102" s="12"/>
      <c r="EN1102" s="12"/>
      <c r="EO1102" s="12"/>
      <c r="EP1102" s="12"/>
      <c r="EQ1102" s="12"/>
      <c r="ER1102" s="12"/>
      <c r="ES1102" s="12"/>
      <c r="ET1102" s="12"/>
      <c r="EU1102" s="12"/>
      <c r="EV1102" s="12"/>
      <c r="EW1102" s="12"/>
      <c r="EX1102" s="12"/>
      <c r="EY1102" s="12"/>
      <c r="EZ1102" s="12"/>
      <c r="FA1102" s="12"/>
      <c r="FB1102" s="12"/>
      <c r="FC1102" s="12"/>
      <c r="FD1102" s="12"/>
      <c r="FE1102" s="12"/>
      <c r="FF1102" s="12"/>
      <c r="FG1102" s="12"/>
      <c r="FH1102" s="12"/>
      <c r="FI1102" s="12"/>
      <c r="FJ1102" s="12"/>
      <c r="FK1102" s="12"/>
      <c r="FL1102" s="12"/>
      <c r="FM1102" s="12"/>
      <c r="FN1102" s="12"/>
      <c r="FO1102" s="12"/>
      <c r="FP1102" s="12"/>
      <c r="FQ1102" s="12"/>
      <c r="FR1102" s="12"/>
    </row>
    <row r="1103" spans="19:174" x14ac:dyDescent="0.3">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c r="BC1103" s="12"/>
      <c r="BD1103" s="12"/>
      <c r="BE1103" s="12"/>
      <c r="BF1103" s="12"/>
      <c r="BG1103" s="12"/>
      <c r="BH1103" s="12"/>
      <c r="BI1103" s="12"/>
      <c r="BJ1103" s="12"/>
      <c r="BK1103" s="12"/>
      <c r="BL1103" s="12"/>
      <c r="BM1103" s="12"/>
      <c r="BN1103" s="12"/>
      <c r="BO1103" s="12"/>
      <c r="BP1103" s="12"/>
      <c r="BQ1103" s="12"/>
      <c r="BR1103" s="12"/>
      <c r="BS1103" s="12"/>
      <c r="BT1103" s="12"/>
      <c r="BU1103" s="12"/>
      <c r="BV1103" s="12"/>
      <c r="BW1103" s="12"/>
      <c r="BX1103" s="12"/>
      <c r="BY1103" s="12"/>
      <c r="BZ1103" s="12"/>
      <c r="CA1103" s="12"/>
      <c r="CB1103" s="12"/>
      <c r="CC1103" s="12"/>
      <c r="CD1103" s="12"/>
      <c r="CE1103" s="12"/>
      <c r="CF1103" s="12"/>
      <c r="CG1103" s="12"/>
      <c r="CH1103" s="12"/>
      <c r="CI1103" s="12"/>
      <c r="CJ1103" s="12"/>
      <c r="CK1103" s="12"/>
      <c r="CL1103" s="12"/>
      <c r="CM1103" s="12"/>
      <c r="CN1103" s="12"/>
      <c r="CO1103" s="12"/>
      <c r="CP1103" s="12"/>
      <c r="CQ1103" s="12"/>
      <c r="CR1103" s="12"/>
      <c r="CS1103" s="12"/>
      <c r="CT1103" s="12"/>
      <c r="CU1103" s="12"/>
      <c r="CV1103" s="12"/>
      <c r="CW1103" s="12"/>
      <c r="CX1103" s="12"/>
      <c r="CY1103" s="12"/>
      <c r="CZ1103" s="12"/>
      <c r="DA1103" s="12"/>
      <c r="DB1103" s="12"/>
      <c r="DC1103" s="12"/>
      <c r="DD1103" s="12"/>
      <c r="DE1103" s="12"/>
      <c r="DF1103" s="12"/>
      <c r="DG1103" s="12"/>
      <c r="DH1103" s="12"/>
      <c r="DI1103" s="12"/>
      <c r="DJ1103" s="12"/>
      <c r="DK1103" s="12"/>
      <c r="DL1103" s="12"/>
      <c r="DM1103" s="12"/>
      <c r="DN1103" s="12"/>
      <c r="DO1103" s="12"/>
      <c r="DP1103" s="12"/>
      <c r="DQ1103" s="12"/>
      <c r="DR1103" s="12"/>
      <c r="DS1103" s="12"/>
      <c r="DT1103" s="12"/>
      <c r="DU1103" s="12"/>
      <c r="DV1103" s="12"/>
      <c r="DW1103" s="12"/>
      <c r="DX1103" s="12"/>
      <c r="DY1103" s="12"/>
      <c r="DZ1103" s="12"/>
      <c r="EA1103" s="12"/>
      <c r="EB1103" s="12"/>
      <c r="EC1103" s="12"/>
      <c r="ED1103" s="12"/>
      <c r="EE1103" s="12"/>
      <c r="EF1103" s="12"/>
      <c r="EG1103" s="12"/>
      <c r="EH1103" s="12"/>
      <c r="EI1103" s="12"/>
      <c r="EJ1103" s="12"/>
      <c r="EK1103" s="12"/>
      <c r="EL1103" s="12"/>
      <c r="EM1103" s="12"/>
      <c r="EN1103" s="12"/>
      <c r="EO1103" s="12"/>
      <c r="EP1103" s="12"/>
      <c r="EQ1103" s="12"/>
      <c r="ER1103" s="12"/>
      <c r="ES1103" s="12"/>
      <c r="ET1103" s="12"/>
      <c r="EU1103" s="12"/>
      <c r="EV1103" s="12"/>
      <c r="EW1103" s="12"/>
      <c r="EX1103" s="12"/>
      <c r="EY1103" s="12"/>
      <c r="EZ1103" s="12"/>
      <c r="FA1103" s="12"/>
      <c r="FB1103" s="12"/>
      <c r="FC1103" s="12"/>
      <c r="FD1103" s="12"/>
      <c r="FE1103" s="12"/>
      <c r="FF1103" s="12"/>
      <c r="FG1103" s="12"/>
      <c r="FH1103" s="12"/>
      <c r="FI1103" s="12"/>
      <c r="FJ1103" s="12"/>
      <c r="FK1103" s="12"/>
      <c r="FL1103" s="12"/>
      <c r="FM1103" s="12"/>
      <c r="FN1103" s="12"/>
      <c r="FO1103" s="12"/>
      <c r="FP1103" s="12"/>
      <c r="FQ1103" s="12"/>
      <c r="FR1103" s="12"/>
    </row>
    <row r="1104" spans="19:174" x14ac:dyDescent="0.3">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c r="BC1104" s="12"/>
      <c r="BD1104" s="12"/>
      <c r="BE1104" s="12"/>
      <c r="BF1104" s="12"/>
      <c r="BG1104" s="12"/>
      <c r="BH1104" s="12"/>
      <c r="BI1104" s="12"/>
      <c r="BJ1104" s="12"/>
      <c r="BK1104" s="12"/>
      <c r="BL1104" s="12"/>
      <c r="BM1104" s="12"/>
      <c r="BN1104" s="12"/>
      <c r="BO1104" s="12"/>
      <c r="BP1104" s="12"/>
      <c r="BQ1104" s="12"/>
      <c r="BR1104" s="12"/>
      <c r="BS1104" s="12"/>
      <c r="BT1104" s="12"/>
      <c r="BU1104" s="12"/>
      <c r="BV1104" s="12"/>
      <c r="BW1104" s="12"/>
      <c r="BX1104" s="12"/>
      <c r="BY1104" s="12"/>
      <c r="BZ1104" s="12"/>
      <c r="CA1104" s="12"/>
      <c r="CB1104" s="12"/>
      <c r="CC1104" s="12"/>
      <c r="CD1104" s="12"/>
      <c r="CE1104" s="12"/>
      <c r="CF1104" s="12"/>
      <c r="CG1104" s="12"/>
      <c r="CH1104" s="12"/>
      <c r="CI1104" s="12"/>
      <c r="CJ1104" s="12"/>
      <c r="CK1104" s="12"/>
      <c r="CL1104" s="12"/>
      <c r="CM1104" s="12"/>
      <c r="CN1104" s="12"/>
      <c r="CO1104" s="12"/>
      <c r="CP1104" s="12"/>
      <c r="CQ1104" s="12"/>
      <c r="CR1104" s="12"/>
      <c r="CS1104" s="12"/>
      <c r="CT1104" s="12"/>
      <c r="CU1104" s="12"/>
      <c r="CV1104" s="12"/>
      <c r="CW1104" s="12"/>
      <c r="CX1104" s="12"/>
      <c r="CY1104" s="12"/>
      <c r="CZ1104" s="12"/>
      <c r="DA1104" s="12"/>
      <c r="DB1104" s="12"/>
      <c r="DC1104" s="12"/>
      <c r="DD1104" s="12"/>
      <c r="DE1104" s="12"/>
      <c r="DF1104" s="12"/>
      <c r="DG1104" s="12"/>
      <c r="DH1104" s="12"/>
      <c r="DI1104" s="12"/>
      <c r="DJ1104" s="12"/>
      <c r="DK1104" s="12"/>
      <c r="DL1104" s="12"/>
      <c r="DM1104" s="12"/>
      <c r="DN1104" s="12"/>
      <c r="DO1104" s="12"/>
      <c r="DP1104" s="12"/>
      <c r="DQ1104" s="12"/>
      <c r="DR1104" s="12"/>
      <c r="DS1104" s="12"/>
      <c r="DT1104" s="12"/>
      <c r="DU1104" s="12"/>
      <c r="DV1104" s="12"/>
      <c r="DW1104" s="12"/>
      <c r="DX1104" s="12"/>
      <c r="DY1104" s="12"/>
      <c r="DZ1104" s="12"/>
      <c r="EA1104" s="12"/>
      <c r="EB1104" s="12"/>
      <c r="EC1104" s="12"/>
      <c r="ED1104" s="12"/>
      <c r="EE1104" s="12"/>
      <c r="EF1104" s="12"/>
      <c r="EG1104" s="12"/>
      <c r="EH1104" s="12"/>
      <c r="EI1104" s="12"/>
      <c r="EJ1104" s="12"/>
      <c r="EK1104" s="12"/>
      <c r="EL1104" s="12"/>
      <c r="EM1104" s="12"/>
      <c r="EN1104" s="12"/>
      <c r="EO1104" s="12"/>
      <c r="EP1104" s="12"/>
      <c r="EQ1104" s="12"/>
      <c r="ER1104" s="12"/>
      <c r="ES1104" s="12"/>
      <c r="ET1104" s="12"/>
      <c r="EU1104" s="12"/>
      <c r="EV1104" s="12"/>
      <c r="EW1104" s="12"/>
      <c r="EX1104" s="12"/>
      <c r="EY1104" s="12"/>
      <c r="EZ1104" s="12"/>
      <c r="FA1104" s="12"/>
      <c r="FB1104" s="12"/>
      <c r="FC1104" s="12"/>
      <c r="FD1104" s="12"/>
      <c r="FE1104" s="12"/>
      <c r="FF1104" s="12"/>
      <c r="FG1104" s="12"/>
      <c r="FH1104" s="12"/>
      <c r="FI1104" s="12"/>
      <c r="FJ1104" s="12"/>
      <c r="FK1104" s="12"/>
      <c r="FL1104" s="12"/>
      <c r="FM1104" s="12"/>
      <c r="FN1104" s="12"/>
      <c r="FO1104" s="12"/>
      <c r="FP1104" s="12"/>
      <c r="FQ1104" s="12"/>
      <c r="FR1104" s="12"/>
    </row>
    <row r="1105" spans="19:174" x14ac:dyDescent="0.3">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c r="BC1105" s="12"/>
      <c r="BD1105" s="12"/>
      <c r="BE1105" s="12"/>
      <c r="BF1105" s="12"/>
      <c r="BG1105" s="12"/>
      <c r="BH1105" s="12"/>
      <c r="BI1105" s="12"/>
      <c r="BJ1105" s="12"/>
      <c r="BK1105" s="12"/>
      <c r="BL1105" s="12"/>
      <c r="BM1105" s="12"/>
      <c r="BN1105" s="12"/>
      <c r="BO1105" s="12"/>
      <c r="BP1105" s="12"/>
      <c r="BQ1105" s="12"/>
      <c r="BR1105" s="12"/>
      <c r="BS1105" s="12"/>
      <c r="BT1105" s="12"/>
      <c r="BU1105" s="12"/>
      <c r="BV1105" s="12"/>
      <c r="BW1105" s="12"/>
      <c r="BX1105" s="12"/>
      <c r="BY1105" s="12"/>
      <c r="BZ1105" s="12"/>
      <c r="CA1105" s="12"/>
      <c r="CB1105" s="12"/>
      <c r="CC1105" s="12"/>
      <c r="CD1105" s="12"/>
      <c r="CE1105" s="12"/>
      <c r="CF1105" s="12"/>
      <c r="CG1105" s="12"/>
      <c r="CH1105" s="12"/>
      <c r="CI1105" s="12"/>
      <c r="CJ1105" s="12"/>
      <c r="CK1105" s="12"/>
      <c r="CL1105" s="12"/>
      <c r="CM1105" s="12"/>
      <c r="CN1105" s="12"/>
      <c r="CO1105" s="12"/>
      <c r="CP1105" s="12"/>
      <c r="CQ1105" s="12"/>
      <c r="CR1105" s="12"/>
      <c r="CS1105" s="12"/>
      <c r="CT1105" s="12"/>
      <c r="CU1105" s="12"/>
      <c r="CV1105" s="12"/>
      <c r="CW1105" s="12"/>
      <c r="CX1105" s="12"/>
      <c r="CY1105" s="12"/>
      <c r="CZ1105" s="12"/>
      <c r="DA1105" s="12"/>
      <c r="DB1105" s="12"/>
      <c r="DC1105" s="12"/>
      <c r="DD1105" s="12"/>
      <c r="DE1105" s="12"/>
      <c r="DF1105" s="12"/>
      <c r="DG1105" s="12"/>
      <c r="DH1105" s="12"/>
      <c r="DI1105" s="12"/>
      <c r="DJ1105" s="12"/>
      <c r="DK1105" s="12"/>
      <c r="DL1105" s="12"/>
      <c r="DM1105" s="12"/>
      <c r="DN1105" s="12"/>
      <c r="DO1105" s="12"/>
      <c r="DP1105" s="12"/>
      <c r="DQ1105" s="12"/>
      <c r="DR1105" s="12"/>
      <c r="DS1105" s="12"/>
      <c r="DT1105" s="12"/>
      <c r="DU1105" s="12"/>
      <c r="DV1105" s="12"/>
      <c r="DW1105" s="12"/>
      <c r="DX1105" s="12"/>
      <c r="DY1105" s="12"/>
      <c r="DZ1105" s="12"/>
      <c r="EA1105" s="12"/>
      <c r="EB1105" s="12"/>
      <c r="EC1105" s="12"/>
      <c r="ED1105" s="12"/>
      <c r="EE1105" s="12"/>
      <c r="EF1105" s="12"/>
      <c r="EG1105" s="12"/>
      <c r="EH1105" s="12"/>
      <c r="EI1105" s="12"/>
      <c r="EJ1105" s="12"/>
      <c r="EK1105" s="12"/>
      <c r="EL1105" s="12"/>
      <c r="EM1105" s="12"/>
      <c r="EN1105" s="12"/>
      <c r="EO1105" s="12"/>
      <c r="EP1105" s="12"/>
      <c r="EQ1105" s="12"/>
      <c r="ER1105" s="12"/>
      <c r="ES1105" s="12"/>
      <c r="ET1105" s="12"/>
      <c r="EU1105" s="12"/>
      <c r="EV1105" s="12"/>
      <c r="EW1105" s="12"/>
      <c r="EX1105" s="12"/>
      <c r="EY1105" s="12"/>
      <c r="EZ1105" s="12"/>
      <c r="FA1105" s="12"/>
      <c r="FB1105" s="12"/>
      <c r="FC1105" s="12"/>
      <c r="FD1105" s="12"/>
      <c r="FE1105" s="12"/>
      <c r="FF1105" s="12"/>
      <c r="FG1105" s="12"/>
      <c r="FH1105" s="12"/>
      <c r="FI1105" s="12"/>
      <c r="FJ1105" s="12"/>
      <c r="FK1105" s="12"/>
      <c r="FL1105" s="12"/>
      <c r="FM1105" s="12"/>
      <c r="FN1105" s="12"/>
      <c r="FO1105" s="12"/>
      <c r="FP1105" s="12"/>
      <c r="FQ1105" s="12"/>
      <c r="FR1105" s="12"/>
    </row>
    <row r="1106" spans="19:174" x14ac:dyDescent="0.3">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BQ1106" s="12"/>
      <c r="BR1106" s="12"/>
      <c r="BS1106" s="12"/>
      <c r="BT1106" s="12"/>
      <c r="BU1106" s="12"/>
      <c r="BV1106" s="12"/>
      <c r="BW1106" s="12"/>
      <c r="BX1106" s="12"/>
      <c r="BY1106" s="12"/>
      <c r="BZ1106" s="12"/>
      <c r="CA1106" s="12"/>
      <c r="CB1106" s="12"/>
      <c r="CC1106" s="12"/>
      <c r="CD1106" s="12"/>
      <c r="CE1106" s="12"/>
      <c r="CF1106" s="12"/>
      <c r="CG1106" s="12"/>
      <c r="CH1106" s="12"/>
      <c r="CI1106" s="12"/>
      <c r="CJ1106" s="12"/>
      <c r="CK1106" s="12"/>
      <c r="CL1106" s="12"/>
      <c r="CM1106" s="12"/>
      <c r="CN1106" s="12"/>
      <c r="CO1106" s="12"/>
      <c r="CP1106" s="12"/>
      <c r="CQ1106" s="12"/>
      <c r="CR1106" s="12"/>
      <c r="CS1106" s="12"/>
      <c r="CT1106" s="12"/>
      <c r="CU1106" s="12"/>
      <c r="CV1106" s="12"/>
      <c r="CW1106" s="12"/>
      <c r="CX1106" s="12"/>
      <c r="CY1106" s="12"/>
      <c r="CZ1106" s="12"/>
      <c r="DA1106" s="12"/>
      <c r="DB1106" s="12"/>
      <c r="DC1106" s="12"/>
      <c r="DD1106" s="12"/>
      <c r="DE1106" s="12"/>
      <c r="DF1106" s="12"/>
      <c r="DG1106" s="12"/>
      <c r="DH1106" s="12"/>
      <c r="DI1106" s="12"/>
      <c r="DJ1106" s="12"/>
      <c r="DK1106" s="12"/>
      <c r="DL1106" s="12"/>
      <c r="DM1106" s="12"/>
      <c r="DN1106" s="12"/>
      <c r="DO1106" s="12"/>
      <c r="DP1106" s="12"/>
      <c r="DQ1106" s="12"/>
      <c r="DR1106" s="12"/>
      <c r="DS1106" s="12"/>
      <c r="DT1106" s="12"/>
      <c r="DU1106" s="12"/>
      <c r="DV1106" s="12"/>
      <c r="DW1106" s="12"/>
      <c r="DX1106" s="12"/>
      <c r="DY1106" s="12"/>
      <c r="DZ1106" s="12"/>
      <c r="EA1106" s="12"/>
      <c r="EB1106" s="12"/>
      <c r="EC1106" s="12"/>
      <c r="ED1106" s="12"/>
      <c r="EE1106" s="12"/>
      <c r="EF1106" s="12"/>
      <c r="EG1106" s="12"/>
      <c r="EH1106" s="12"/>
      <c r="EI1106" s="12"/>
      <c r="EJ1106" s="12"/>
      <c r="EK1106" s="12"/>
      <c r="EL1106" s="12"/>
      <c r="EM1106" s="12"/>
      <c r="EN1106" s="12"/>
      <c r="EO1106" s="12"/>
      <c r="EP1106" s="12"/>
      <c r="EQ1106" s="12"/>
      <c r="ER1106" s="12"/>
      <c r="ES1106" s="12"/>
      <c r="ET1106" s="12"/>
      <c r="EU1106" s="12"/>
      <c r="EV1106" s="12"/>
      <c r="EW1106" s="12"/>
      <c r="EX1106" s="12"/>
      <c r="EY1106" s="12"/>
      <c r="EZ1106" s="12"/>
      <c r="FA1106" s="12"/>
      <c r="FB1106" s="12"/>
      <c r="FC1106" s="12"/>
      <c r="FD1106" s="12"/>
      <c r="FE1106" s="12"/>
      <c r="FF1106" s="12"/>
      <c r="FG1106" s="12"/>
      <c r="FH1106" s="12"/>
      <c r="FI1106" s="12"/>
      <c r="FJ1106" s="12"/>
      <c r="FK1106" s="12"/>
      <c r="FL1106" s="12"/>
      <c r="FM1106" s="12"/>
      <c r="FN1106" s="12"/>
      <c r="FO1106" s="12"/>
      <c r="FP1106" s="12"/>
      <c r="FQ1106" s="12"/>
      <c r="FR1106" s="12"/>
    </row>
    <row r="1107" spans="19:174" x14ac:dyDescent="0.3">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c r="BP1107" s="12"/>
      <c r="BQ1107" s="12"/>
      <c r="BR1107" s="12"/>
      <c r="BS1107" s="12"/>
      <c r="BT1107" s="12"/>
      <c r="BU1107" s="12"/>
      <c r="BV1107" s="12"/>
      <c r="BW1107" s="12"/>
      <c r="BX1107" s="12"/>
      <c r="BY1107" s="12"/>
      <c r="BZ1107" s="12"/>
      <c r="CA1107" s="12"/>
      <c r="CB1107" s="12"/>
      <c r="CC1107" s="12"/>
      <c r="CD1107" s="12"/>
      <c r="CE1107" s="12"/>
      <c r="CF1107" s="12"/>
      <c r="CG1107" s="12"/>
      <c r="CH1107" s="12"/>
      <c r="CI1107" s="12"/>
      <c r="CJ1107" s="12"/>
      <c r="CK1107" s="12"/>
      <c r="CL1107" s="12"/>
      <c r="CM1107" s="12"/>
      <c r="CN1107" s="12"/>
      <c r="CO1107" s="12"/>
      <c r="CP1107" s="12"/>
      <c r="CQ1107" s="12"/>
      <c r="CR1107" s="12"/>
      <c r="CS1107" s="12"/>
      <c r="CT1107" s="12"/>
      <c r="CU1107" s="12"/>
      <c r="CV1107" s="12"/>
      <c r="CW1107" s="12"/>
      <c r="CX1107" s="12"/>
      <c r="CY1107" s="12"/>
      <c r="CZ1107" s="12"/>
      <c r="DA1107" s="12"/>
      <c r="DB1107" s="12"/>
      <c r="DC1107" s="12"/>
      <c r="DD1107" s="12"/>
      <c r="DE1107" s="12"/>
      <c r="DF1107" s="12"/>
      <c r="DG1107" s="12"/>
      <c r="DH1107" s="12"/>
      <c r="DI1107" s="12"/>
      <c r="DJ1107" s="12"/>
      <c r="DK1107" s="12"/>
      <c r="DL1107" s="12"/>
      <c r="DM1107" s="12"/>
      <c r="DN1107" s="12"/>
      <c r="DO1107" s="12"/>
      <c r="DP1107" s="12"/>
      <c r="DQ1107" s="12"/>
      <c r="DR1107" s="12"/>
      <c r="DS1107" s="12"/>
      <c r="DT1107" s="12"/>
      <c r="DU1107" s="12"/>
      <c r="DV1107" s="12"/>
      <c r="DW1107" s="12"/>
      <c r="DX1107" s="12"/>
      <c r="DY1107" s="12"/>
      <c r="DZ1107" s="12"/>
      <c r="EA1107" s="12"/>
      <c r="EB1107" s="12"/>
      <c r="EC1107" s="12"/>
      <c r="ED1107" s="12"/>
      <c r="EE1107" s="12"/>
      <c r="EF1107" s="12"/>
      <c r="EG1107" s="12"/>
      <c r="EH1107" s="12"/>
      <c r="EI1107" s="12"/>
      <c r="EJ1107" s="12"/>
      <c r="EK1107" s="12"/>
      <c r="EL1107" s="12"/>
      <c r="EM1107" s="12"/>
      <c r="EN1107" s="12"/>
      <c r="EO1107" s="12"/>
      <c r="EP1107" s="12"/>
      <c r="EQ1107" s="12"/>
      <c r="ER1107" s="12"/>
      <c r="ES1107" s="12"/>
      <c r="ET1107" s="12"/>
      <c r="EU1107" s="12"/>
      <c r="EV1107" s="12"/>
      <c r="EW1107" s="12"/>
      <c r="EX1107" s="12"/>
      <c r="EY1107" s="12"/>
      <c r="EZ1107" s="12"/>
      <c r="FA1107" s="12"/>
      <c r="FB1107" s="12"/>
      <c r="FC1107" s="12"/>
      <c r="FD1107" s="12"/>
      <c r="FE1107" s="12"/>
      <c r="FF1107" s="12"/>
      <c r="FG1107" s="12"/>
      <c r="FH1107" s="12"/>
      <c r="FI1107" s="12"/>
      <c r="FJ1107" s="12"/>
      <c r="FK1107" s="12"/>
      <c r="FL1107" s="12"/>
      <c r="FM1107" s="12"/>
      <c r="FN1107" s="12"/>
      <c r="FO1107" s="12"/>
      <c r="FP1107" s="12"/>
      <c r="FQ1107" s="12"/>
      <c r="FR1107" s="12"/>
    </row>
    <row r="1108" spans="19:174" x14ac:dyDescent="0.3">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BQ1108" s="12"/>
      <c r="BR1108" s="12"/>
      <c r="BS1108" s="12"/>
      <c r="BT1108" s="12"/>
      <c r="BU1108" s="12"/>
      <c r="BV1108" s="12"/>
      <c r="BW1108" s="12"/>
      <c r="BX1108" s="12"/>
      <c r="BY1108" s="12"/>
      <c r="BZ1108" s="12"/>
      <c r="CA1108" s="12"/>
      <c r="CB1108" s="12"/>
      <c r="CC1108" s="12"/>
      <c r="CD1108" s="12"/>
      <c r="CE1108" s="12"/>
      <c r="CF1108" s="12"/>
      <c r="CG1108" s="12"/>
      <c r="CH1108" s="12"/>
      <c r="CI1108" s="12"/>
      <c r="CJ1108" s="12"/>
      <c r="CK1108" s="12"/>
      <c r="CL1108" s="12"/>
      <c r="CM1108" s="12"/>
      <c r="CN1108" s="12"/>
      <c r="CO1108" s="12"/>
      <c r="CP1108" s="12"/>
      <c r="CQ1108" s="12"/>
      <c r="CR1108" s="12"/>
      <c r="CS1108" s="12"/>
      <c r="CT1108" s="12"/>
      <c r="CU1108" s="12"/>
      <c r="CV1108" s="12"/>
      <c r="CW1108" s="12"/>
      <c r="CX1108" s="12"/>
      <c r="CY1108" s="12"/>
      <c r="CZ1108" s="12"/>
      <c r="DA1108" s="12"/>
      <c r="DB1108" s="12"/>
      <c r="DC1108" s="12"/>
      <c r="DD1108" s="12"/>
      <c r="DE1108" s="12"/>
      <c r="DF1108" s="12"/>
      <c r="DG1108" s="12"/>
      <c r="DH1108" s="12"/>
      <c r="DI1108" s="12"/>
      <c r="DJ1108" s="12"/>
      <c r="DK1108" s="12"/>
      <c r="DL1108" s="12"/>
      <c r="DM1108" s="12"/>
      <c r="DN1108" s="12"/>
      <c r="DO1108" s="12"/>
      <c r="DP1108" s="12"/>
      <c r="DQ1108" s="12"/>
      <c r="DR1108" s="12"/>
      <c r="DS1108" s="12"/>
      <c r="DT1108" s="12"/>
      <c r="DU1108" s="12"/>
      <c r="DV1108" s="12"/>
      <c r="DW1108" s="12"/>
      <c r="DX1108" s="12"/>
      <c r="DY1108" s="12"/>
      <c r="DZ1108" s="12"/>
      <c r="EA1108" s="12"/>
      <c r="EB1108" s="12"/>
      <c r="EC1108" s="12"/>
      <c r="ED1108" s="12"/>
      <c r="EE1108" s="12"/>
      <c r="EF1108" s="12"/>
      <c r="EG1108" s="12"/>
      <c r="EH1108" s="12"/>
      <c r="EI1108" s="12"/>
      <c r="EJ1108" s="12"/>
      <c r="EK1108" s="12"/>
      <c r="EL1108" s="12"/>
      <c r="EM1108" s="12"/>
      <c r="EN1108" s="12"/>
      <c r="EO1108" s="12"/>
      <c r="EP1108" s="12"/>
      <c r="EQ1108" s="12"/>
      <c r="ER1108" s="12"/>
      <c r="ES1108" s="12"/>
      <c r="ET1108" s="12"/>
      <c r="EU1108" s="12"/>
      <c r="EV1108" s="12"/>
      <c r="EW1108" s="12"/>
      <c r="EX1108" s="12"/>
      <c r="EY1108" s="12"/>
      <c r="EZ1108" s="12"/>
      <c r="FA1108" s="12"/>
      <c r="FB1108" s="12"/>
      <c r="FC1108" s="12"/>
      <c r="FD1108" s="12"/>
      <c r="FE1108" s="12"/>
      <c r="FF1108" s="12"/>
      <c r="FG1108" s="12"/>
      <c r="FH1108" s="12"/>
      <c r="FI1108" s="12"/>
      <c r="FJ1108" s="12"/>
      <c r="FK1108" s="12"/>
      <c r="FL1108" s="12"/>
      <c r="FM1108" s="12"/>
      <c r="FN1108" s="12"/>
      <c r="FO1108" s="12"/>
      <c r="FP1108" s="12"/>
      <c r="FQ1108" s="12"/>
      <c r="FR1108" s="12"/>
    </row>
    <row r="1109" spans="19:174" x14ac:dyDescent="0.3">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BQ1109" s="12"/>
      <c r="BR1109" s="12"/>
      <c r="BS1109" s="12"/>
      <c r="BT1109" s="12"/>
      <c r="BU1109" s="12"/>
      <c r="BV1109" s="12"/>
      <c r="BW1109" s="12"/>
      <c r="BX1109" s="12"/>
      <c r="BY1109" s="12"/>
      <c r="BZ1109" s="12"/>
      <c r="CA1109" s="12"/>
      <c r="CB1109" s="12"/>
      <c r="CC1109" s="12"/>
      <c r="CD1109" s="12"/>
      <c r="CE1109" s="12"/>
      <c r="CF1109" s="12"/>
      <c r="CG1109" s="12"/>
      <c r="CH1109" s="12"/>
      <c r="CI1109" s="12"/>
      <c r="CJ1109" s="12"/>
      <c r="CK1109" s="12"/>
      <c r="CL1109" s="12"/>
      <c r="CM1109" s="12"/>
      <c r="CN1109" s="12"/>
      <c r="CO1109" s="12"/>
      <c r="CP1109" s="12"/>
      <c r="CQ1109" s="12"/>
      <c r="CR1109" s="12"/>
      <c r="CS1109" s="12"/>
      <c r="CT1109" s="12"/>
      <c r="CU1109" s="12"/>
      <c r="CV1109" s="12"/>
      <c r="CW1109" s="12"/>
      <c r="CX1109" s="12"/>
      <c r="CY1109" s="12"/>
      <c r="CZ1109" s="12"/>
      <c r="DA1109" s="12"/>
      <c r="DB1109" s="12"/>
      <c r="DC1109" s="12"/>
      <c r="DD1109" s="12"/>
      <c r="DE1109" s="12"/>
      <c r="DF1109" s="12"/>
      <c r="DG1109" s="12"/>
      <c r="DH1109" s="12"/>
      <c r="DI1109" s="12"/>
      <c r="DJ1109" s="12"/>
      <c r="DK1109" s="12"/>
      <c r="DL1109" s="12"/>
      <c r="DM1109" s="12"/>
      <c r="DN1109" s="12"/>
      <c r="DO1109" s="12"/>
      <c r="DP1109" s="12"/>
      <c r="DQ1109" s="12"/>
      <c r="DR1109" s="12"/>
      <c r="DS1109" s="12"/>
      <c r="DT1109" s="12"/>
      <c r="DU1109" s="12"/>
      <c r="DV1109" s="12"/>
      <c r="DW1109" s="12"/>
      <c r="DX1109" s="12"/>
      <c r="DY1109" s="12"/>
      <c r="DZ1109" s="12"/>
      <c r="EA1109" s="12"/>
      <c r="EB1109" s="12"/>
      <c r="EC1109" s="12"/>
      <c r="ED1109" s="12"/>
      <c r="EE1109" s="12"/>
      <c r="EF1109" s="12"/>
      <c r="EG1109" s="12"/>
      <c r="EH1109" s="12"/>
      <c r="EI1109" s="12"/>
      <c r="EJ1109" s="12"/>
      <c r="EK1109" s="12"/>
      <c r="EL1109" s="12"/>
      <c r="EM1109" s="12"/>
      <c r="EN1109" s="12"/>
      <c r="EO1109" s="12"/>
      <c r="EP1109" s="12"/>
      <c r="EQ1109" s="12"/>
      <c r="ER1109" s="12"/>
      <c r="ES1109" s="12"/>
      <c r="ET1109" s="12"/>
      <c r="EU1109" s="12"/>
      <c r="EV1109" s="12"/>
      <c r="EW1109" s="12"/>
      <c r="EX1109" s="12"/>
      <c r="EY1109" s="12"/>
      <c r="EZ1109" s="12"/>
      <c r="FA1109" s="12"/>
      <c r="FB1109" s="12"/>
      <c r="FC1109" s="12"/>
      <c r="FD1109" s="12"/>
      <c r="FE1109" s="12"/>
      <c r="FF1109" s="12"/>
      <c r="FG1109" s="12"/>
      <c r="FH1109" s="12"/>
      <c r="FI1109" s="12"/>
      <c r="FJ1109" s="12"/>
      <c r="FK1109" s="12"/>
      <c r="FL1109" s="12"/>
      <c r="FM1109" s="12"/>
      <c r="FN1109" s="12"/>
      <c r="FO1109" s="12"/>
      <c r="FP1109" s="12"/>
      <c r="FQ1109" s="12"/>
      <c r="FR1109" s="12"/>
    </row>
    <row r="1110" spans="19:174" x14ac:dyDescent="0.3">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2"/>
      <c r="BT1110" s="12"/>
      <c r="BU1110" s="12"/>
      <c r="BV1110" s="12"/>
      <c r="BW1110" s="12"/>
      <c r="BX1110" s="12"/>
      <c r="BY1110" s="12"/>
      <c r="BZ1110" s="12"/>
      <c r="CA1110" s="12"/>
      <c r="CB1110" s="12"/>
      <c r="CC1110" s="12"/>
      <c r="CD1110" s="12"/>
      <c r="CE1110" s="12"/>
      <c r="CF1110" s="12"/>
      <c r="CG1110" s="12"/>
      <c r="CH1110" s="12"/>
      <c r="CI1110" s="12"/>
      <c r="CJ1110" s="12"/>
      <c r="CK1110" s="12"/>
      <c r="CL1110" s="12"/>
      <c r="CM1110" s="12"/>
      <c r="CN1110" s="12"/>
      <c r="CO1110" s="12"/>
      <c r="CP1110" s="12"/>
      <c r="CQ1110" s="12"/>
      <c r="CR1110" s="12"/>
      <c r="CS1110" s="12"/>
      <c r="CT1110" s="12"/>
      <c r="CU1110" s="12"/>
      <c r="CV1110" s="12"/>
      <c r="CW1110" s="12"/>
      <c r="CX1110" s="12"/>
      <c r="CY1110" s="12"/>
      <c r="CZ1110" s="12"/>
      <c r="DA1110" s="12"/>
      <c r="DB1110" s="12"/>
      <c r="DC1110" s="12"/>
      <c r="DD1110" s="12"/>
      <c r="DE1110" s="12"/>
      <c r="DF1110" s="12"/>
      <c r="DG1110" s="12"/>
      <c r="DH1110" s="12"/>
      <c r="DI1110" s="12"/>
      <c r="DJ1110" s="12"/>
      <c r="DK1110" s="12"/>
      <c r="DL1110" s="12"/>
      <c r="DM1110" s="12"/>
      <c r="DN1110" s="12"/>
      <c r="DO1110" s="12"/>
      <c r="DP1110" s="12"/>
      <c r="DQ1110" s="12"/>
      <c r="DR1110" s="12"/>
      <c r="DS1110" s="12"/>
      <c r="DT1110" s="12"/>
      <c r="DU1110" s="12"/>
      <c r="DV1110" s="12"/>
      <c r="DW1110" s="12"/>
      <c r="DX1110" s="12"/>
      <c r="DY1110" s="12"/>
      <c r="DZ1110" s="12"/>
      <c r="EA1110" s="12"/>
      <c r="EB1110" s="12"/>
      <c r="EC1110" s="12"/>
      <c r="ED1110" s="12"/>
      <c r="EE1110" s="12"/>
      <c r="EF1110" s="12"/>
      <c r="EG1110" s="12"/>
      <c r="EH1110" s="12"/>
      <c r="EI1110" s="12"/>
      <c r="EJ1110" s="12"/>
      <c r="EK1110" s="12"/>
      <c r="EL1110" s="12"/>
      <c r="EM1110" s="12"/>
      <c r="EN1110" s="12"/>
      <c r="EO1110" s="12"/>
      <c r="EP1110" s="12"/>
      <c r="EQ1110" s="12"/>
      <c r="ER1110" s="12"/>
      <c r="ES1110" s="12"/>
      <c r="ET1110" s="12"/>
      <c r="EU1110" s="12"/>
      <c r="EV1110" s="12"/>
      <c r="EW1110" s="12"/>
      <c r="EX1110" s="12"/>
      <c r="EY1110" s="12"/>
      <c r="EZ1110" s="12"/>
      <c r="FA1110" s="12"/>
      <c r="FB1110" s="12"/>
      <c r="FC1110" s="12"/>
      <c r="FD1110" s="12"/>
      <c r="FE1110" s="12"/>
      <c r="FF1110" s="12"/>
      <c r="FG1110" s="12"/>
      <c r="FH1110" s="12"/>
      <c r="FI1110" s="12"/>
      <c r="FJ1110" s="12"/>
      <c r="FK1110" s="12"/>
      <c r="FL1110" s="12"/>
      <c r="FM1110" s="12"/>
      <c r="FN1110" s="12"/>
      <c r="FO1110" s="12"/>
      <c r="FP1110" s="12"/>
      <c r="FQ1110" s="12"/>
      <c r="FR1110" s="12"/>
    </row>
    <row r="1111" spans="19:174" x14ac:dyDescent="0.3">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c r="BC1111" s="12"/>
      <c r="BD1111" s="12"/>
      <c r="BE1111" s="12"/>
      <c r="BF1111" s="12"/>
      <c r="BG1111" s="12"/>
      <c r="BH1111" s="12"/>
      <c r="BI1111" s="12"/>
      <c r="BJ1111" s="12"/>
      <c r="BK1111" s="12"/>
      <c r="BL1111" s="12"/>
      <c r="BM1111" s="12"/>
      <c r="BN1111" s="12"/>
      <c r="BO1111" s="12"/>
      <c r="BP1111" s="12"/>
      <c r="BQ1111" s="12"/>
      <c r="BR1111" s="12"/>
      <c r="BS1111" s="12"/>
      <c r="BT1111" s="12"/>
      <c r="BU1111" s="12"/>
      <c r="BV1111" s="12"/>
      <c r="BW1111" s="12"/>
      <c r="BX1111" s="12"/>
      <c r="BY1111" s="12"/>
      <c r="BZ1111" s="12"/>
      <c r="CA1111" s="12"/>
      <c r="CB1111" s="12"/>
      <c r="CC1111" s="12"/>
      <c r="CD1111" s="12"/>
      <c r="CE1111" s="12"/>
      <c r="CF1111" s="12"/>
      <c r="CG1111" s="12"/>
      <c r="CH1111" s="12"/>
      <c r="CI1111" s="12"/>
      <c r="CJ1111" s="12"/>
      <c r="CK1111" s="12"/>
      <c r="CL1111" s="12"/>
      <c r="CM1111" s="12"/>
      <c r="CN1111" s="12"/>
      <c r="CO1111" s="12"/>
      <c r="CP1111" s="12"/>
      <c r="CQ1111" s="12"/>
      <c r="CR1111" s="12"/>
      <c r="CS1111" s="12"/>
      <c r="CT1111" s="12"/>
      <c r="CU1111" s="12"/>
      <c r="CV1111" s="12"/>
      <c r="CW1111" s="12"/>
      <c r="CX1111" s="12"/>
      <c r="CY1111" s="12"/>
      <c r="CZ1111" s="12"/>
      <c r="DA1111" s="12"/>
      <c r="DB1111" s="12"/>
      <c r="DC1111" s="12"/>
      <c r="DD1111" s="12"/>
      <c r="DE1111" s="12"/>
      <c r="DF1111" s="12"/>
      <c r="DG1111" s="12"/>
      <c r="DH1111" s="12"/>
      <c r="DI1111" s="12"/>
      <c r="DJ1111" s="12"/>
      <c r="DK1111" s="12"/>
      <c r="DL1111" s="12"/>
      <c r="DM1111" s="12"/>
      <c r="DN1111" s="12"/>
      <c r="DO1111" s="12"/>
      <c r="DP1111" s="12"/>
      <c r="DQ1111" s="12"/>
      <c r="DR1111" s="12"/>
      <c r="DS1111" s="12"/>
      <c r="DT1111" s="12"/>
      <c r="DU1111" s="12"/>
      <c r="DV1111" s="12"/>
      <c r="DW1111" s="12"/>
      <c r="DX1111" s="12"/>
      <c r="DY1111" s="12"/>
      <c r="DZ1111" s="12"/>
      <c r="EA1111" s="12"/>
      <c r="EB1111" s="12"/>
      <c r="EC1111" s="12"/>
      <c r="ED1111" s="12"/>
      <c r="EE1111" s="12"/>
      <c r="EF1111" s="12"/>
      <c r="EG1111" s="12"/>
      <c r="EH1111" s="12"/>
      <c r="EI1111" s="12"/>
      <c r="EJ1111" s="12"/>
      <c r="EK1111" s="12"/>
      <c r="EL1111" s="12"/>
      <c r="EM1111" s="12"/>
      <c r="EN1111" s="12"/>
      <c r="EO1111" s="12"/>
      <c r="EP1111" s="12"/>
      <c r="EQ1111" s="12"/>
      <c r="ER1111" s="12"/>
      <c r="ES1111" s="12"/>
      <c r="ET1111" s="12"/>
      <c r="EU1111" s="12"/>
      <c r="EV1111" s="12"/>
      <c r="EW1111" s="12"/>
      <c r="EX1111" s="12"/>
      <c r="EY1111" s="12"/>
      <c r="EZ1111" s="12"/>
      <c r="FA1111" s="12"/>
      <c r="FB1111" s="12"/>
      <c r="FC1111" s="12"/>
      <c r="FD1111" s="12"/>
      <c r="FE1111" s="12"/>
      <c r="FF1111" s="12"/>
      <c r="FG1111" s="12"/>
      <c r="FH1111" s="12"/>
      <c r="FI1111" s="12"/>
      <c r="FJ1111" s="12"/>
      <c r="FK1111" s="12"/>
      <c r="FL1111" s="12"/>
      <c r="FM1111" s="12"/>
      <c r="FN1111" s="12"/>
      <c r="FO1111" s="12"/>
      <c r="FP1111" s="12"/>
      <c r="FQ1111" s="12"/>
      <c r="FR1111" s="12"/>
    </row>
    <row r="1112" spans="19:174" x14ac:dyDescent="0.3">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c r="BC1112" s="12"/>
      <c r="BD1112" s="12"/>
      <c r="BE1112" s="12"/>
      <c r="BF1112" s="12"/>
      <c r="BG1112" s="12"/>
      <c r="BH1112" s="12"/>
      <c r="BI1112" s="12"/>
      <c r="BJ1112" s="12"/>
      <c r="BK1112" s="12"/>
      <c r="BL1112" s="12"/>
      <c r="BM1112" s="12"/>
      <c r="BN1112" s="12"/>
      <c r="BO1112" s="12"/>
      <c r="BP1112" s="12"/>
      <c r="BQ1112" s="12"/>
      <c r="BR1112" s="12"/>
      <c r="BS1112" s="12"/>
      <c r="BT1112" s="12"/>
      <c r="BU1112" s="12"/>
      <c r="BV1112" s="12"/>
      <c r="BW1112" s="12"/>
      <c r="BX1112" s="12"/>
      <c r="BY1112" s="12"/>
      <c r="BZ1112" s="12"/>
      <c r="CA1112" s="12"/>
      <c r="CB1112" s="12"/>
      <c r="CC1112" s="12"/>
      <c r="CD1112" s="12"/>
      <c r="CE1112" s="12"/>
      <c r="CF1112" s="12"/>
      <c r="CG1112" s="12"/>
      <c r="CH1112" s="12"/>
      <c r="CI1112" s="12"/>
      <c r="CJ1112" s="12"/>
      <c r="CK1112" s="12"/>
      <c r="CL1112" s="12"/>
      <c r="CM1112" s="12"/>
      <c r="CN1112" s="12"/>
      <c r="CO1112" s="12"/>
      <c r="CP1112" s="12"/>
      <c r="CQ1112" s="12"/>
      <c r="CR1112" s="12"/>
      <c r="CS1112" s="12"/>
      <c r="CT1112" s="12"/>
      <c r="CU1112" s="12"/>
      <c r="CV1112" s="12"/>
      <c r="CW1112" s="12"/>
      <c r="CX1112" s="12"/>
      <c r="CY1112" s="12"/>
      <c r="CZ1112" s="12"/>
      <c r="DA1112" s="12"/>
      <c r="DB1112" s="12"/>
      <c r="DC1112" s="12"/>
      <c r="DD1112" s="12"/>
      <c r="DE1112" s="12"/>
      <c r="DF1112" s="12"/>
      <c r="DG1112" s="12"/>
      <c r="DH1112" s="12"/>
      <c r="DI1112" s="12"/>
      <c r="DJ1112" s="12"/>
      <c r="DK1112" s="12"/>
      <c r="DL1112" s="12"/>
      <c r="DM1112" s="12"/>
      <c r="DN1112" s="12"/>
      <c r="DO1112" s="12"/>
      <c r="DP1112" s="12"/>
      <c r="DQ1112" s="12"/>
      <c r="DR1112" s="12"/>
      <c r="DS1112" s="12"/>
      <c r="DT1112" s="12"/>
      <c r="DU1112" s="12"/>
      <c r="DV1112" s="12"/>
      <c r="DW1112" s="12"/>
      <c r="DX1112" s="12"/>
      <c r="DY1112" s="12"/>
      <c r="DZ1112" s="12"/>
      <c r="EA1112" s="12"/>
      <c r="EB1112" s="12"/>
      <c r="EC1112" s="12"/>
      <c r="ED1112" s="12"/>
      <c r="EE1112" s="12"/>
      <c r="EF1112" s="12"/>
      <c r="EG1112" s="12"/>
      <c r="EH1112" s="12"/>
      <c r="EI1112" s="12"/>
      <c r="EJ1112" s="12"/>
      <c r="EK1112" s="12"/>
      <c r="EL1112" s="12"/>
      <c r="EM1112" s="12"/>
      <c r="EN1112" s="12"/>
      <c r="EO1112" s="12"/>
      <c r="EP1112" s="12"/>
      <c r="EQ1112" s="12"/>
      <c r="ER1112" s="12"/>
      <c r="ES1112" s="12"/>
      <c r="ET1112" s="12"/>
      <c r="EU1112" s="12"/>
      <c r="EV1112" s="12"/>
      <c r="EW1112" s="12"/>
      <c r="EX1112" s="12"/>
      <c r="EY1112" s="12"/>
      <c r="EZ1112" s="12"/>
      <c r="FA1112" s="12"/>
      <c r="FB1112" s="12"/>
      <c r="FC1112" s="12"/>
      <c r="FD1112" s="12"/>
      <c r="FE1112" s="12"/>
      <c r="FF1112" s="12"/>
      <c r="FG1112" s="12"/>
      <c r="FH1112" s="12"/>
      <c r="FI1112" s="12"/>
      <c r="FJ1112" s="12"/>
      <c r="FK1112" s="12"/>
      <c r="FL1112" s="12"/>
      <c r="FM1112" s="12"/>
      <c r="FN1112" s="12"/>
      <c r="FO1112" s="12"/>
      <c r="FP1112" s="12"/>
      <c r="FQ1112" s="12"/>
      <c r="FR1112" s="12"/>
    </row>
    <row r="1113" spans="19:174" x14ac:dyDescent="0.3">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c r="BC1113" s="12"/>
      <c r="BD1113" s="12"/>
      <c r="BE1113" s="12"/>
      <c r="BF1113" s="12"/>
      <c r="BG1113" s="12"/>
      <c r="BH1113" s="12"/>
      <c r="BI1113" s="12"/>
      <c r="BJ1113" s="12"/>
      <c r="BK1113" s="12"/>
      <c r="BL1113" s="12"/>
      <c r="BM1113" s="12"/>
      <c r="BN1113" s="12"/>
      <c r="BO1113" s="12"/>
      <c r="BP1113" s="12"/>
      <c r="BQ1113" s="12"/>
      <c r="BR1113" s="12"/>
      <c r="BS1113" s="12"/>
      <c r="BT1113" s="12"/>
      <c r="BU1113" s="12"/>
      <c r="BV1113" s="12"/>
      <c r="BW1113" s="12"/>
      <c r="BX1113" s="12"/>
      <c r="BY1113" s="12"/>
      <c r="BZ1113" s="12"/>
      <c r="CA1113" s="12"/>
      <c r="CB1113" s="12"/>
      <c r="CC1113" s="12"/>
      <c r="CD1113" s="12"/>
      <c r="CE1113" s="12"/>
      <c r="CF1113" s="12"/>
      <c r="CG1113" s="12"/>
      <c r="CH1113" s="12"/>
      <c r="CI1113" s="12"/>
      <c r="CJ1113" s="12"/>
      <c r="CK1113" s="12"/>
      <c r="CL1113" s="12"/>
      <c r="CM1113" s="12"/>
      <c r="CN1113" s="12"/>
      <c r="CO1113" s="12"/>
      <c r="CP1113" s="12"/>
      <c r="CQ1113" s="12"/>
      <c r="CR1113" s="12"/>
      <c r="CS1113" s="12"/>
      <c r="CT1113" s="12"/>
      <c r="CU1113" s="12"/>
      <c r="CV1113" s="12"/>
      <c r="CW1113" s="12"/>
      <c r="CX1113" s="12"/>
      <c r="CY1113" s="12"/>
      <c r="CZ1113" s="12"/>
      <c r="DA1113" s="12"/>
      <c r="DB1113" s="12"/>
      <c r="DC1113" s="12"/>
      <c r="DD1113" s="12"/>
      <c r="DE1113" s="12"/>
      <c r="DF1113" s="12"/>
      <c r="DG1113" s="12"/>
      <c r="DH1113" s="12"/>
      <c r="DI1113" s="12"/>
      <c r="DJ1113" s="12"/>
      <c r="DK1113" s="12"/>
      <c r="DL1113" s="12"/>
      <c r="DM1113" s="12"/>
      <c r="DN1113" s="12"/>
      <c r="DO1113" s="12"/>
      <c r="DP1113" s="12"/>
      <c r="DQ1113" s="12"/>
      <c r="DR1113" s="12"/>
      <c r="DS1113" s="12"/>
      <c r="DT1113" s="12"/>
      <c r="DU1113" s="12"/>
      <c r="DV1113" s="12"/>
      <c r="DW1113" s="12"/>
      <c r="DX1113" s="12"/>
      <c r="DY1113" s="12"/>
      <c r="DZ1113" s="12"/>
      <c r="EA1113" s="12"/>
      <c r="EB1113" s="12"/>
      <c r="EC1113" s="12"/>
      <c r="ED1113" s="12"/>
      <c r="EE1113" s="12"/>
      <c r="EF1113" s="12"/>
      <c r="EG1113" s="12"/>
      <c r="EH1113" s="12"/>
      <c r="EI1113" s="12"/>
      <c r="EJ1113" s="12"/>
      <c r="EK1113" s="12"/>
      <c r="EL1113" s="12"/>
      <c r="EM1113" s="12"/>
      <c r="EN1113" s="12"/>
      <c r="EO1113" s="12"/>
      <c r="EP1113" s="12"/>
      <c r="EQ1113" s="12"/>
      <c r="ER1113" s="12"/>
      <c r="ES1113" s="12"/>
      <c r="ET1113" s="12"/>
      <c r="EU1113" s="12"/>
      <c r="EV1113" s="12"/>
      <c r="EW1113" s="12"/>
      <c r="EX1113" s="12"/>
      <c r="EY1113" s="12"/>
      <c r="EZ1113" s="12"/>
      <c r="FA1113" s="12"/>
      <c r="FB1113" s="12"/>
      <c r="FC1113" s="12"/>
      <c r="FD1113" s="12"/>
      <c r="FE1113" s="12"/>
      <c r="FF1113" s="12"/>
      <c r="FG1113" s="12"/>
      <c r="FH1113" s="12"/>
      <c r="FI1113" s="12"/>
      <c r="FJ1113" s="12"/>
      <c r="FK1113" s="12"/>
      <c r="FL1113" s="12"/>
      <c r="FM1113" s="12"/>
      <c r="FN1113" s="12"/>
      <c r="FO1113" s="12"/>
      <c r="FP1113" s="12"/>
      <c r="FQ1113" s="12"/>
      <c r="FR1113" s="12"/>
    </row>
    <row r="1114" spans="19:174" x14ac:dyDescent="0.3">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c r="BC1114" s="12"/>
      <c r="BD1114" s="12"/>
      <c r="BE1114" s="12"/>
      <c r="BF1114" s="12"/>
      <c r="BG1114" s="12"/>
      <c r="BH1114" s="12"/>
      <c r="BI1114" s="12"/>
      <c r="BJ1114" s="12"/>
      <c r="BK1114" s="12"/>
      <c r="BL1114" s="12"/>
      <c r="BM1114" s="12"/>
      <c r="BN1114" s="12"/>
      <c r="BO1114" s="12"/>
      <c r="BP1114" s="12"/>
      <c r="BQ1114" s="12"/>
      <c r="BR1114" s="12"/>
      <c r="BS1114" s="12"/>
      <c r="BT1114" s="12"/>
      <c r="BU1114" s="12"/>
      <c r="BV1114" s="12"/>
      <c r="BW1114" s="12"/>
      <c r="BX1114" s="12"/>
      <c r="BY1114" s="12"/>
      <c r="BZ1114" s="12"/>
      <c r="CA1114" s="12"/>
      <c r="CB1114" s="12"/>
      <c r="CC1114" s="12"/>
      <c r="CD1114" s="12"/>
      <c r="CE1114" s="12"/>
      <c r="CF1114" s="12"/>
      <c r="CG1114" s="12"/>
      <c r="CH1114" s="12"/>
      <c r="CI1114" s="12"/>
      <c r="CJ1114" s="12"/>
      <c r="CK1114" s="12"/>
      <c r="CL1114" s="12"/>
      <c r="CM1114" s="12"/>
      <c r="CN1114" s="12"/>
      <c r="CO1114" s="12"/>
      <c r="CP1114" s="12"/>
      <c r="CQ1114" s="12"/>
      <c r="CR1114" s="12"/>
      <c r="CS1114" s="12"/>
      <c r="CT1114" s="12"/>
      <c r="CU1114" s="12"/>
      <c r="CV1114" s="12"/>
      <c r="CW1114" s="12"/>
      <c r="CX1114" s="12"/>
      <c r="CY1114" s="12"/>
      <c r="CZ1114" s="12"/>
      <c r="DA1114" s="12"/>
      <c r="DB1114" s="12"/>
      <c r="DC1114" s="12"/>
      <c r="DD1114" s="12"/>
      <c r="DE1114" s="12"/>
      <c r="DF1114" s="12"/>
      <c r="DG1114" s="12"/>
      <c r="DH1114" s="12"/>
      <c r="DI1114" s="12"/>
      <c r="DJ1114" s="12"/>
      <c r="DK1114" s="12"/>
      <c r="DL1114" s="12"/>
      <c r="DM1114" s="12"/>
      <c r="DN1114" s="12"/>
      <c r="DO1114" s="12"/>
      <c r="DP1114" s="12"/>
      <c r="DQ1114" s="12"/>
      <c r="DR1114" s="12"/>
      <c r="DS1114" s="12"/>
      <c r="DT1114" s="12"/>
      <c r="DU1114" s="12"/>
      <c r="DV1114" s="12"/>
      <c r="DW1114" s="12"/>
      <c r="DX1114" s="12"/>
      <c r="DY1114" s="12"/>
      <c r="DZ1114" s="12"/>
      <c r="EA1114" s="12"/>
      <c r="EB1114" s="12"/>
      <c r="EC1114" s="12"/>
      <c r="ED1114" s="12"/>
      <c r="EE1114" s="12"/>
      <c r="EF1114" s="12"/>
      <c r="EG1114" s="12"/>
      <c r="EH1114" s="12"/>
      <c r="EI1114" s="12"/>
      <c r="EJ1114" s="12"/>
      <c r="EK1114" s="12"/>
      <c r="EL1114" s="12"/>
      <c r="EM1114" s="12"/>
      <c r="EN1114" s="12"/>
      <c r="EO1114" s="12"/>
      <c r="EP1114" s="12"/>
      <c r="EQ1114" s="12"/>
      <c r="ER1114" s="12"/>
      <c r="ES1114" s="12"/>
      <c r="ET1114" s="12"/>
      <c r="EU1114" s="12"/>
      <c r="EV1114" s="12"/>
      <c r="EW1114" s="12"/>
      <c r="EX1114" s="12"/>
      <c r="EY1114" s="12"/>
      <c r="EZ1114" s="12"/>
      <c r="FA1114" s="12"/>
      <c r="FB1114" s="12"/>
      <c r="FC1114" s="12"/>
      <c r="FD1114" s="12"/>
      <c r="FE1114" s="12"/>
      <c r="FF1114" s="12"/>
      <c r="FG1114" s="12"/>
      <c r="FH1114" s="12"/>
      <c r="FI1114" s="12"/>
      <c r="FJ1114" s="12"/>
      <c r="FK1114" s="12"/>
      <c r="FL1114" s="12"/>
      <c r="FM1114" s="12"/>
      <c r="FN1114" s="12"/>
      <c r="FO1114" s="12"/>
      <c r="FP1114" s="12"/>
      <c r="FQ1114" s="12"/>
      <c r="FR1114" s="12"/>
    </row>
    <row r="1115" spans="19:174" x14ac:dyDescent="0.3">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c r="AT1115" s="12"/>
      <c r="AU1115" s="12"/>
      <c r="AV1115" s="12"/>
      <c r="AW1115" s="12"/>
      <c r="AX1115" s="12"/>
      <c r="AY1115" s="12"/>
      <c r="AZ1115" s="12"/>
      <c r="BA1115" s="12"/>
      <c r="BB1115" s="12"/>
      <c r="BC1115" s="12"/>
      <c r="BD1115" s="12"/>
      <c r="BE1115" s="12"/>
      <c r="BF1115" s="12"/>
      <c r="BG1115" s="12"/>
      <c r="BH1115" s="12"/>
      <c r="BI1115" s="12"/>
      <c r="BJ1115" s="12"/>
      <c r="BK1115" s="12"/>
      <c r="BL1115" s="12"/>
      <c r="BM1115" s="12"/>
      <c r="BN1115" s="12"/>
      <c r="BO1115" s="12"/>
      <c r="BP1115" s="12"/>
      <c r="BQ1115" s="12"/>
      <c r="BR1115" s="12"/>
      <c r="BS1115" s="12"/>
      <c r="BT1115" s="12"/>
      <c r="BU1115" s="12"/>
      <c r="BV1115" s="12"/>
      <c r="BW1115" s="12"/>
      <c r="BX1115" s="12"/>
      <c r="BY1115" s="12"/>
      <c r="BZ1115" s="12"/>
      <c r="CA1115" s="12"/>
      <c r="CB1115" s="12"/>
      <c r="CC1115" s="12"/>
      <c r="CD1115" s="12"/>
      <c r="CE1115" s="12"/>
      <c r="CF1115" s="12"/>
      <c r="CG1115" s="12"/>
      <c r="CH1115" s="12"/>
      <c r="CI1115" s="12"/>
      <c r="CJ1115" s="12"/>
      <c r="CK1115" s="12"/>
      <c r="CL1115" s="12"/>
      <c r="CM1115" s="12"/>
      <c r="CN1115" s="12"/>
      <c r="CO1115" s="12"/>
      <c r="CP1115" s="12"/>
      <c r="CQ1115" s="12"/>
      <c r="CR1115" s="12"/>
      <c r="CS1115" s="12"/>
      <c r="CT1115" s="12"/>
      <c r="CU1115" s="12"/>
      <c r="CV1115" s="12"/>
      <c r="CW1115" s="12"/>
      <c r="CX1115" s="12"/>
      <c r="CY1115" s="12"/>
      <c r="CZ1115" s="12"/>
      <c r="DA1115" s="12"/>
      <c r="DB1115" s="12"/>
      <c r="DC1115" s="12"/>
      <c r="DD1115" s="12"/>
      <c r="DE1115" s="12"/>
      <c r="DF1115" s="12"/>
      <c r="DG1115" s="12"/>
      <c r="DH1115" s="12"/>
      <c r="DI1115" s="12"/>
      <c r="DJ1115" s="12"/>
      <c r="DK1115" s="12"/>
      <c r="DL1115" s="12"/>
      <c r="DM1115" s="12"/>
      <c r="DN1115" s="12"/>
      <c r="DO1115" s="12"/>
      <c r="DP1115" s="12"/>
      <c r="DQ1115" s="12"/>
      <c r="DR1115" s="12"/>
      <c r="DS1115" s="12"/>
      <c r="DT1115" s="12"/>
      <c r="DU1115" s="12"/>
      <c r="DV1115" s="12"/>
      <c r="DW1115" s="12"/>
      <c r="DX1115" s="12"/>
      <c r="DY1115" s="12"/>
      <c r="DZ1115" s="12"/>
      <c r="EA1115" s="12"/>
      <c r="EB1115" s="12"/>
      <c r="EC1115" s="12"/>
      <c r="ED1115" s="12"/>
      <c r="EE1115" s="12"/>
      <c r="EF1115" s="12"/>
      <c r="EG1115" s="12"/>
      <c r="EH1115" s="12"/>
      <c r="EI1115" s="12"/>
      <c r="EJ1115" s="12"/>
      <c r="EK1115" s="12"/>
      <c r="EL1115" s="12"/>
      <c r="EM1115" s="12"/>
      <c r="EN1115" s="12"/>
      <c r="EO1115" s="12"/>
      <c r="EP1115" s="12"/>
      <c r="EQ1115" s="12"/>
      <c r="ER1115" s="12"/>
      <c r="ES1115" s="12"/>
      <c r="ET1115" s="12"/>
      <c r="EU1115" s="12"/>
      <c r="EV1115" s="12"/>
      <c r="EW1115" s="12"/>
      <c r="EX1115" s="12"/>
      <c r="EY1115" s="12"/>
      <c r="EZ1115" s="12"/>
      <c r="FA1115" s="12"/>
      <c r="FB1115" s="12"/>
      <c r="FC1115" s="12"/>
      <c r="FD1115" s="12"/>
      <c r="FE1115" s="12"/>
      <c r="FF1115" s="12"/>
      <c r="FG1115" s="12"/>
      <c r="FH1115" s="12"/>
      <c r="FI1115" s="12"/>
      <c r="FJ1115" s="12"/>
      <c r="FK1115" s="12"/>
      <c r="FL1115" s="12"/>
      <c r="FM1115" s="12"/>
      <c r="FN1115" s="12"/>
      <c r="FO1115" s="12"/>
      <c r="FP1115" s="12"/>
      <c r="FQ1115" s="12"/>
      <c r="FR1115" s="12"/>
    </row>
    <row r="1116" spans="19:174" x14ac:dyDescent="0.3">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c r="AT1116" s="12"/>
      <c r="AU1116" s="12"/>
      <c r="AV1116" s="12"/>
      <c r="AW1116" s="12"/>
      <c r="AX1116" s="12"/>
      <c r="AY1116" s="12"/>
      <c r="AZ1116" s="12"/>
      <c r="BA1116" s="12"/>
      <c r="BB1116" s="12"/>
      <c r="BC1116" s="12"/>
      <c r="BD1116" s="12"/>
      <c r="BE1116" s="12"/>
      <c r="BF1116" s="12"/>
      <c r="BG1116" s="12"/>
      <c r="BH1116" s="12"/>
      <c r="BI1116" s="12"/>
      <c r="BJ1116" s="12"/>
      <c r="BK1116" s="12"/>
      <c r="BL1116" s="12"/>
      <c r="BM1116" s="12"/>
      <c r="BN1116" s="12"/>
      <c r="BO1116" s="12"/>
      <c r="BP1116" s="12"/>
      <c r="BQ1116" s="12"/>
      <c r="BR1116" s="12"/>
      <c r="BS1116" s="12"/>
      <c r="BT1116" s="12"/>
      <c r="BU1116" s="12"/>
      <c r="BV1116" s="12"/>
      <c r="BW1116" s="12"/>
      <c r="BX1116" s="12"/>
      <c r="BY1116" s="12"/>
      <c r="BZ1116" s="12"/>
      <c r="CA1116" s="12"/>
      <c r="CB1116" s="12"/>
      <c r="CC1116" s="12"/>
      <c r="CD1116" s="12"/>
      <c r="CE1116" s="12"/>
      <c r="CF1116" s="12"/>
      <c r="CG1116" s="12"/>
      <c r="CH1116" s="12"/>
      <c r="CI1116" s="12"/>
      <c r="CJ1116" s="12"/>
      <c r="CK1116" s="12"/>
      <c r="CL1116" s="12"/>
      <c r="CM1116" s="12"/>
      <c r="CN1116" s="12"/>
      <c r="CO1116" s="12"/>
      <c r="CP1116" s="12"/>
      <c r="CQ1116" s="12"/>
      <c r="CR1116" s="12"/>
      <c r="CS1116" s="12"/>
      <c r="CT1116" s="12"/>
      <c r="CU1116" s="12"/>
      <c r="CV1116" s="12"/>
      <c r="CW1116" s="12"/>
      <c r="CX1116" s="12"/>
      <c r="CY1116" s="12"/>
      <c r="CZ1116" s="12"/>
      <c r="DA1116" s="12"/>
      <c r="DB1116" s="12"/>
      <c r="DC1116" s="12"/>
      <c r="DD1116" s="12"/>
      <c r="DE1116" s="12"/>
      <c r="DF1116" s="12"/>
      <c r="DG1116" s="12"/>
      <c r="DH1116" s="12"/>
      <c r="DI1116" s="12"/>
      <c r="DJ1116" s="12"/>
      <c r="DK1116" s="12"/>
      <c r="DL1116" s="12"/>
      <c r="DM1116" s="12"/>
      <c r="DN1116" s="12"/>
      <c r="DO1116" s="12"/>
      <c r="DP1116" s="12"/>
      <c r="DQ1116" s="12"/>
      <c r="DR1116" s="12"/>
      <c r="DS1116" s="12"/>
      <c r="DT1116" s="12"/>
      <c r="DU1116" s="12"/>
      <c r="DV1116" s="12"/>
      <c r="DW1116" s="12"/>
      <c r="DX1116" s="12"/>
      <c r="DY1116" s="12"/>
      <c r="DZ1116" s="12"/>
      <c r="EA1116" s="12"/>
      <c r="EB1116" s="12"/>
      <c r="EC1116" s="12"/>
      <c r="ED1116" s="12"/>
      <c r="EE1116" s="12"/>
      <c r="EF1116" s="12"/>
      <c r="EG1116" s="12"/>
      <c r="EH1116" s="12"/>
      <c r="EI1116" s="12"/>
      <c r="EJ1116" s="12"/>
      <c r="EK1116" s="12"/>
      <c r="EL1116" s="12"/>
      <c r="EM1116" s="12"/>
      <c r="EN1116" s="12"/>
      <c r="EO1116" s="12"/>
      <c r="EP1116" s="12"/>
      <c r="EQ1116" s="12"/>
      <c r="ER1116" s="12"/>
      <c r="ES1116" s="12"/>
      <c r="ET1116" s="12"/>
      <c r="EU1116" s="12"/>
      <c r="EV1116" s="12"/>
      <c r="EW1116" s="12"/>
      <c r="EX1116" s="12"/>
      <c r="EY1116" s="12"/>
      <c r="EZ1116" s="12"/>
      <c r="FA1116" s="12"/>
      <c r="FB1116" s="12"/>
      <c r="FC1116" s="12"/>
      <c r="FD1116" s="12"/>
      <c r="FE1116" s="12"/>
      <c r="FF1116" s="12"/>
      <c r="FG1116" s="12"/>
      <c r="FH1116" s="12"/>
      <c r="FI1116" s="12"/>
      <c r="FJ1116" s="12"/>
      <c r="FK1116" s="12"/>
      <c r="FL1116" s="12"/>
      <c r="FM1116" s="12"/>
      <c r="FN1116" s="12"/>
      <c r="FO1116" s="12"/>
      <c r="FP1116" s="12"/>
      <c r="FQ1116" s="12"/>
      <c r="FR1116" s="12"/>
    </row>
    <row r="1117" spans="19:174" x14ac:dyDescent="0.3">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c r="AT1117" s="12"/>
      <c r="AU1117" s="12"/>
      <c r="AV1117" s="12"/>
      <c r="AW1117" s="12"/>
      <c r="AX1117" s="12"/>
      <c r="AY1117" s="12"/>
      <c r="AZ1117" s="12"/>
      <c r="BA1117" s="12"/>
      <c r="BB1117" s="12"/>
      <c r="BC1117" s="12"/>
      <c r="BD1117" s="12"/>
      <c r="BE1117" s="12"/>
      <c r="BF1117" s="12"/>
      <c r="BG1117" s="12"/>
      <c r="BH1117" s="12"/>
      <c r="BI1117" s="12"/>
      <c r="BJ1117" s="12"/>
      <c r="BK1117" s="12"/>
      <c r="BL1117" s="12"/>
      <c r="BM1117" s="12"/>
      <c r="BN1117" s="12"/>
      <c r="BO1117" s="12"/>
      <c r="BP1117" s="12"/>
      <c r="BQ1117" s="12"/>
      <c r="BR1117" s="12"/>
      <c r="BS1117" s="12"/>
      <c r="BT1117" s="12"/>
      <c r="BU1117" s="12"/>
      <c r="BV1117" s="12"/>
      <c r="BW1117" s="12"/>
      <c r="BX1117" s="12"/>
      <c r="BY1117" s="12"/>
      <c r="BZ1117" s="12"/>
      <c r="CA1117" s="12"/>
      <c r="CB1117" s="12"/>
      <c r="CC1117" s="12"/>
      <c r="CD1117" s="12"/>
      <c r="CE1117" s="12"/>
      <c r="CF1117" s="12"/>
      <c r="CG1117" s="12"/>
      <c r="CH1117" s="12"/>
      <c r="CI1117" s="12"/>
      <c r="CJ1117" s="12"/>
      <c r="CK1117" s="12"/>
      <c r="CL1117" s="12"/>
      <c r="CM1117" s="12"/>
      <c r="CN1117" s="12"/>
      <c r="CO1117" s="12"/>
      <c r="CP1117" s="12"/>
      <c r="CQ1117" s="12"/>
      <c r="CR1117" s="12"/>
      <c r="CS1117" s="12"/>
      <c r="CT1117" s="12"/>
      <c r="CU1117" s="12"/>
      <c r="CV1117" s="12"/>
      <c r="CW1117" s="12"/>
      <c r="CX1117" s="12"/>
      <c r="CY1117" s="12"/>
      <c r="CZ1117" s="12"/>
      <c r="DA1117" s="12"/>
      <c r="DB1117" s="12"/>
      <c r="DC1117" s="12"/>
      <c r="DD1117" s="12"/>
      <c r="DE1117" s="12"/>
      <c r="DF1117" s="12"/>
      <c r="DG1117" s="12"/>
      <c r="DH1117" s="12"/>
      <c r="DI1117" s="12"/>
      <c r="DJ1117" s="12"/>
      <c r="DK1117" s="12"/>
      <c r="DL1117" s="12"/>
      <c r="DM1117" s="12"/>
      <c r="DN1117" s="12"/>
      <c r="DO1117" s="12"/>
      <c r="DP1117" s="12"/>
      <c r="DQ1117" s="12"/>
      <c r="DR1117" s="12"/>
      <c r="DS1117" s="12"/>
      <c r="DT1117" s="12"/>
      <c r="DU1117" s="12"/>
      <c r="DV1117" s="12"/>
      <c r="DW1117" s="12"/>
      <c r="DX1117" s="12"/>
      <c r="DY1117" s="12"/>
      <c r="DZ1117" s="12"/>
      <c r="EA1117" s="12"/>
      <c r="EB1117" s="12"/>
      <c r="EC1117" s="12"/>
      <c r="ED1117" s="12"/>
      <c r="EE1117" s="12"/>
      <c r="EF1117" s="12"/>
      <c r="EG1117" s="12"/>
      <c r="EH1117" s="12"/>
      <c r="EI1117" s="12"/>
      <c r="EJ1117" s="12"/>
      <c r="EK1117" s="12"/>
      <c r="EL1117" s="12"/>
      <c r="EM1117" s="12"/>
      <c r="EN1117" s="12"/>
      <c r="EO1117" s="12"/>
      <c r="EP1117" s="12"/>
      <c r="EQ1117" s="12"/>
      <c r="ER1117" s="12"/>
      <c r="ES1117" s="12"/>
      <c r="ET1117" s="12"/>
      <c r="EU1117" s="12"/>
      <c r="EV1117" s="12"/>
      <c r="EW1117" s="12"/>
      <c r="EX1117" s="12"/>
      <c r="EY1117" s="12"/>
      <c r="EZ1117" s="12"/>
      <c r="FA1117" s="12"/>
      <c r="FB1117" s="12"/>
      <c r="FC1117" s="12"/>
      <c r="FD1117" s="12"/>
      <c r="FE1117" s="12"/>
      <c r="FF1117" s="12"/>
      <c r="FG1117" s="12"/>
      <c r="FH1117" s="12"/>
      <c r="FI1117" s="12"/>
      <c r="FJ1117" s="12"/>
      <c r="FK1117" s="12"/>
      <c r="FL1117" s="12"/>
      <c r="FM1117" s="12"/>
      <c r="FN1117" s="12"/>
      <c r="FO1117" s="12"/>
      <c r="FP1117" s="12"/>
      <c r="FQ1117" s="12"/>
      <c r="FR1117" s="12"/>
    </row>
    <row r="1118" spans="19:174" x14ac:dyDescent="0.3">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2"/>
      <c r="BT1118" s="12"/>
      <c r="BU1118" s="12"/>
      <c r="BV1118" s="12"/>
      <c r="BW1118" s="12"/>
      <c r="BX1118" s="12"/>
      <c r="BY1118" s="12"/>
      <c r="BZ1118" s="12"/>
      <c r="CA1118" s="12"/>
      <c r="CB1118" s="12"/>
      <c r="CC1118" s="12"/>
      <c r="CD1118" s="12"/>
      <c r="CE1118" s="12"/>
      <c r="CF1118" s="12"/>
      <c r="CG1118" s="12"/>
      <c r="CH1118" s="12"/>
      <c r="CI1118" s="12"/>
      <c r="CJ1118" s="12"/>
      <c r="CK1118" s="12"/>
      <c r="CL1118" s="12"/>
      <c r="CM1118" s="12"/>
      <c r="CN1118" s="12"/>
      <c r="CO1118" s="12"/>
      <c r="CP1118" s="12"/>
      <c r="CQ1118" s="12"/>
      <c r="CR1118" s="12"/>
      <c r="CS1118" s="12"/>
      <c r="CT1118" s="12"/>
      <c r="CU1118" s="12"/>
      <c r="CV1118" s="12"/>
      <c r="CW1118" s="12"/>
      <c r="CX1118" s="12"/>
      <c r="CY1118" s="12"/>
      <c r="CZ1118" s="12"/>
      <c r="DA1118" s="12"/>
      <c r="DB1118" s="12"/>
      <c r="DC1118" s="12"/>
      <c r="DD1118" s="12"/>
      <c r="DE1118" s="12"/>
      <c r="DF1118" s="12"/>
      <c r="DG1118" s="12"/>
      <c r="DH1118" s="12"/>
      <c r="DI1118" s="12"/>
      <c r="DJ1118" s="12"/>
      <c r="DK1118" s="12"/>
      <c r="DL1118" s="12"/>
      <c r="DM1118" s="12"/>
      <c r="DN1118" s="12"/>
      <c r="DO1118" s="12"/>
      <c r="DP1118" s="12"/>
      <c r="DQ1118" s="12"/>
      <c r="DR1118" s="12"/>
      <c r="DS1118" s="12"/>
      <c r="DT1118" s="12"/>
      <c r="DU1118" s="12"/>
      <c r="DV1118" s="12"/>
      <c r="DW1118" s="12"/>
      <c r="DX1118" s="12"/>
      <c r="DY1118" s="12"/>
      <c r="DZ1118" s="12"/>
      <c r="EA1118" s="12"/>
      <c r="EB1118" s="12"/>
      <c r="EC1118" s="12"/>
      <c r="ED1118" s="12"/>
      <c r="EE1118" s="12"/>
      <c r="EF1118" s="12"/>
      <c r="EG1118" s="12"/>
      <c r="EH1118" s="12"/>
      <c r="EI1118" s="12"/>
      <c r="EJ1118" s="12"/>
      <c r="EK1118" s="12"/>
      <c r="EL1118" s="12"/>
      <c r="EM1118" s="12"/>
      <c r="EN1118" s="12"/>
      <c r="EO1118" s="12"/>
      <c r="EP1118" s="12"/>
      <c r="EQ1118" s="12"/>
      <c r="ER1118" s="12"/>
      <c r="ES1118" s="12"/>
      <c r="ET1118" s="12"/>
      <c r="EU1118" s="12"/>
      <c r="EV1118" s="12"/>
      <c r="EW1118" s="12"/>
      <c r="EX1118" s="12"/>
      <c r="EY1118" s="12"/>
      <c r="EZ1118" s="12"/>
      <c r="FA1118" s="12"/>
      <c r="FB1118" s="12"/>
      <c r="FC1118" s="12"/>
      <c r="FD1118" s="12"/>
      <c r="FE1118" s="12"/>
      <c r="FF1118" s="12"/>
      <c r="FG1118" s="12"/>
      <c r="FH1118" s="12"/>
      <c r="FI1118" s="12"/>
      <c r="FJ1118" s="12"/>
      <c r="FK1118" s="12"/>
      <c r="FL1118" s="12"/>
      <c r="FM1118" s="12"/>
      <c r="FN1118" s="12"/>
      <c r="FO1118" s="12"/>
      <c r="FP1118" s="12"/>
      <c r="FQ1118" s="12"/>
      <c r="FR1118" s="12"/>
    </row>
    <row r="1119" spans="19:174" x14ac:dyDescent="0.3">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c r="AT1119" s="12"/>
      <c r="AU1119" s="12"/>
      <c r="AV1119" s="12"/>
      <c r="AW1119" s="12"/>
      <c r="AX1119" s="12"/>
      <c r="AY1119" s="12"/>
      <c r="AZ1119" s="12"/>
      <c r="BA1119" s="12"/>
      <c r="BB1119" s="12"/>
      <c r="BC1119" s="12"/>
      <c r="BD1119" s="12"/>
      <c r="BE1119" s="12"/>
      <c r="BF1119" s="12"/>
      <c r="BG1119" s="12"/>
      <c r="BH1119" s="12"/>
      <c r="BI1119" s="12"/>
      <c r="BJ1119" s="12"/>
      <c r="BK1119" s="12"/>
      <c r="BL1119" s="12"/>
      <c r="BM1119" s="12"/>
      <c r="BN1119" s="12"/>
      <c r="BO1119" s="12"/>
      <c r="BP1119" s="12"/>
      <c r="BQ1119" s="12"/>
      <c r="BR1119" s="12"/>
      <c r="BS1119" s="12"/>
      <c r="BT1119" s="12"/>
      <c r="BU1119" s="12"/>
      <c r="BV1119" s="12"/>
      <c r="BW1119" s="12"/>
      <c r="BX1119" s="12"/>
      <c r="BY1119" s="12"/>
      <c r="BZ1119" s="12"/>
      <c r="CA1119" s="12"/>
      <c r="CB1119" s="12"/>
      <c r="CC1119" s="12"/>
      <c r="CD1119" s="12"/>
      <c r="CE1119" s="12"/>
      <c r="CF1119" s="12"/>
      <c r="CG1119" s="12"/>
      <c r="CH1119" s="12"/>
      <c r="CI1119" s="12"/>
      <c r="CJ1119" s="12"/>
      <c r="CK1119" s="12"/>
      <c r="CL1119" s="12"/>
      <c r="CM1119" s="12"/>
      <c r="CN1119" s="12"/>
      <c r="CO1119" s="12"/>
      <c r="CP1119" s="12"/>
      <c r="CQ1119" s="12"/>
      <c r="CR1119" s="12"/>
      <c r="CS1119" s="12"/>
      <c r="CT1119" s="12"/>
      <c r="CU1119" s="12"/>
      <c r="CV1119" s="12"/>
      <c r="CW1119" s="12"/>
      <c r="CX1119" s="12"/>
      <c r="CY1119" s="12"/>
      <c r="CZ1119" s="12"/>
      <c r="DA1119" s="12"/>
      <c r="DB1119" s="12"/>
      <c r="DC1119" s="12"/>
      <c r="DD1119" s="12"/>
      <c r="DE1119" s="12"/>
      <c r="DF1119" s="12"/>
      <c r="DG1119" s="12"/>
      <c r="DH1119" s="12"/>
      <c r="DI1119" s="12"/>
      <c r="DJ1119" s="12"/>
      <c r="DK1119" s="12"/>
      <c r="DL1119" s="12"/>
      <c r="DM1119" s="12"/>
      <c r="DN1119" s="12"/>
      <c r="DO1119" s="12"/>
      <c r="DP1119" s="12"/>
      <c r="DQ1119" s="12"/>
      <c r="DR1119" s="12"/>
      <c r="DS1119" s="12"/>
      <c r="DT1119" s="12"/>
      <c r="DU1119" s="12"/>
      <c r="DV1119" s="12"/>
      <c r="DW1119" s="12"/>
      <c r="DX1119" s="12"/>
      <c r="DY1119" s="12"/>
      <c r="DZ1119" s="12"/>
      <c r="EA1119" s="12"/>
      <c r="EB1119" s="12"/>
      <c r="EC1119" s="12"/>
      <c r="ED1119" s="12"/>
      <c r="EE1119" s="12"/>
      <c r="EF1119" s="12"/>
      <c r="EG1119" s="12"/>
      <c r="EH1119" s="12"/>
      <c r="EI1119" s="12"/>
      <c r="EJ1119" s="12"/>
      <c r="EK1119" s="12"/>
      <c r="EL1119" s="12"/>
      <c r="EM1119" s="12"/>
      <c r="EN1119" s="12"/>
      <c r="EO1119" s="12"/>
      <c r="EP1119" s="12"/>
      <c r="EQ1119" s="12"/>
      <c r="ER1119" s="12"/>
      <c r="ES1119" s="12"/>
      <c r="ET1119" s="12"/>
      <c r="EU1119" s="12"/>
      <c r="EV1119" s="12"/>
      <c r="EW1119" s="12"/>
      <c r="EX1119" s="12"/>
      <c r="EY1119" s="12"/>
      <c r="EZ1119" s="12"/>
      <c r="FA1119" s="12"/>
      <c r="FB1119" s="12"/>
      <c r="FC1119" s="12"/>
      <c r="FD1119" s="12"/>
      <c r="FE1119" s="12"/>
      <c r="FF1119" s="12"/>
      <c r="FG1119" s="12"/>
      <c r="FH1119" s="12"/>
      <c r="FI1119" s="12"/>
      <c r="FJ1119" s="12"/>
      <c r="FK1119" s="12"/>
      <c r="FL1119" s="12"/>
      <c r="FM1119" s="12"/>
      <c r="FN1119" s="12"/>
      <c r="FO1119" s="12"/>
      <c r="FP1119" s="12"/>
      <c r="FQ1119" s="12"/>
      <c r="FR1119" s="12"/>
    </row>
    <row r="1120" spans="19:174" x14ac:dyDescent="0.3">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c r="AT1120" s="12"/>
      <c r="AU1120" s="12"/>
      <c r="AV1120" s="12"/>
      <c r="AW1120" s="12"/>
      <c r="AX1120" s="12"/>
      <c r="AY1120" s="12"/>
      <c r="AZ1120" s="12"/>
      <c r="BA1120" s="12"/>
      <c r="BB1120" s="12"/>
      <c r="BC1120" s="12"/>
      <c r="BD1120" s="12"/>
      <c r="BE1120" s="12"/>
      <c r="BF1120" s="12"/>
      <c r="BG1120" s="12"/>
      <c r="BH1120" s="12"/>
      <c r="BI1120" s="12"/>
      <c r="BJ1120" s="12"/>
      <c r="BK1120" s="12"/>
      <c r="BL1120" s="12"/>
      <c r="BM1120" s="12"/>
      <c r="BN1120" s="12"/>
      <c r="BO1120" s="12"/>
      <c r="BP1120" s="12"/>
      <c r="BQ1120" s="12"/>
      <c r="BR1120" s="12"/>
      <c r="BS1120" s="12"/>
      <c r="BT1120" s="12"/>
      <c r="BU1120" s="12"/>
      <c r="BV1120" s="12"/>
      <c r="BW1120" s="12"/>
      <c r="BX1120" s="12"/>
      <c r="BY1120" s="12"/>
      <c r="BZ1120" s="12"/>
      <c r="CA1120" s="12"/>
      <c r="CB1120" s="12"/>
      <c r="CC1120" s="12"/>
      <c r="CD1120" s="12"/>
      <c r="CE1120" s="12"/>
      <c r="CF1120" s="12"/>
      <c r="CG1120" s="12"/>
      <c r="CH1120" s="12"/>
      <c r="CI1120" s="12"/>
      <c r="CJ1120" s="12"/>
      <c r="CK1120" s="12"/>
      <c r="CL1120" s="12"/>
      <c r="CM1120" s="12"/>
      <c r="CN1120" s="12"/>
      <c r="CO1120" s="12"/>
      <c r="CP1120" s="12"/>
      <c r="CQ1120" s="12"/>
      <c r="CR1120" s="12"/>
      <c r="CS1120" s="12"/>
      <c r="CT1120" s="12"/>
      <c r="CU1120" s="12"/>
      <c r="CV1120" s="12"/>
      <c r="CW1120" s="12"/>
      <c r="CX1120" s="12"/>
      <c r="CY1120" s="12"/>
      <c r="CZ1120" s="12"/>
      <c r="DA1120" s="12"/>
      <c r="DB1120" s="12"/>
      <c r="DC1120" s="12"/>
      <c r="DD1120" s="12"/>
      <c r="DE1120" s="12"/>
      <c r="DF1120" s="12"/>
      <c r="DG1120" s="12"/>
      <c r="DH1120" s="12"/>
      <c r="DI1120" s="12"/>
      <c r="DJ1120" s="12"/>
      <c r="DK1120" s="12"/>
      <c r="DL1120" s="12"/>
      <c r="DM1120" s="12"/>
      <c r="DN1120" s="12"/>
      <c r="DO1120" s="12"/>
      <c r="DP1120" s="12"/>
      <c r="DQ1120" s="12"/>
      <c r="DR1120" s="12"/>
      <c r="DS1120" s="12"/>
      <c r="DT1120" s="12"/>
      <c r="DU1120" s="12"/>
      <c r="DV1120" s="12"/>
      <c r="DW1120" s="12"/>
      <c r="DX1120" s="12"/>
      <c r="DY1120" s="12"/>
      <c r="DZ1120" s="12"/>
      <c r="EA1120" s="12"/>
      <c r="EB1120" s="12"/>
      <c r="EC1120" s="12"/>
      <c r="ED1120" s="12"/>
      <c r="EE1120" s="12"/>
      <c r="EF1120" s="12"/>
      <c r="EG1120" s="12"/>
      <c r="EH1120" s="12"/>
      <c r="EI1120" s="12"/>
      <c r="EJ1120" s="12"/>
      <c r="EK1120" s="12"/>
      <c r="EL1120" s="12"/>
      <c r="EM1120" s="12"/>
      <c r="EN1120" s="12"/>
      <c r="EO1120" s="12"/>
      <c r="EP1120" s="12"/>
      <c r="EQ1120" s="12"/>
      <c r="ER1120" s="12"/>
      <c r="ES1120" s="12"/>
      <c r="ET1120" s="12"/>
      <c r="EU1120" s="12"/>
      <c r="EV1120" s="12"/>
      <c r="EW1120" s="12"/>
      <c r="EX1120" s="12"/>
      <c r="EY1120" s="12"/>
      <c r="EZ1120" s="12"/>
      <c r="FA1120" s="12"/>
      <c r="FB1120" s="12"/>
      <c r="FC1120" s="12"/>
      <c r="FD1120" s="12"/>
      <c r="FE1120" s="12"/>
      <c r="FF1120" s="12"/>
      <c r="FG1120" s="12"/>
      <c r="FH1120" s="12"/>
      <c r="FI1120" s="12"/>
      <c r="FJ1120" s="12"/>
      <c r="FK1120" s="12"/>
      <c r="FL1120" s="12"/>
      <c r="FM1120" s="12"/>
      <c r="FN1120" s="12"/>
      <c r="FO1120" s="12"/>
      <c r="FP1120" s="12"/>
      <c r="FQ1120" s="12"/>
      <c r="FR1120" s="12"/>
    </row>
    <row r="1121" spans="19:174" x14ac:dyDescent="0.3">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c r="AT1121" s="12"/>
      <c r="AU1121" s="12"/>
      <c r="AV1121" s="12"/>
      <c r="AW1121" s="12"/>
      <c r="AX1121" s="12"/>
      <c r="AY1121" s="12"/>
      <c r="AZ1121" s="12"/>
      <c r="BA1121" s="12"/>
      <c r="BB1121" s="12"/>
      <c r="BC1121" s="12"/>
      <c r="BD1121" s="12"/>
      <c r="BE1121" s="12"/>
      <c r="BF1121" s="12"/>
      <c r="BG1121" s="12"/>
      <c r="BH1121" s="12"/>
      <c r="BI1121" s="12"/>
      <c r="BJ1121" s="12"/>
      <c r="BK1121" s="12"/>
      <c r="BL1121" s="12"/>
      <c r="BM1121" s="12"/>
      <c r="BN1121" s="12"/>
      <c r="BO1121" s="12"/>
      <c r="BP1121" s="12"/>
      <c r="BQ1121" s="12"/>
      <c r="BR1121" s="12"/>
      <c r="BS1121" s="12"/>
      <c r="BT1121" s="12"/>
      <c r="BU1121" s="12"/>
      <c r="BV1121" s="12"/>
      <c r="BW1121" s="12"/>
      <c r="BX1121" s="12"/>
      <c r="BY1121" s="12"/>
      <c r="BZ1121" s="12"/>
      <c r="CA1121" s="12"/>
      <c r="CB1121" s="12"/>
      <c r="CC1121" s="12"/>
      <c r="CD1121" s="12"/>
      <c r="CE1121" s="12"/>
      <c r="CF1121" s="12"/>
      <c r="CG1121" s="12"/>
      <c r="CH1121" s="12"/>
      <c r="CI1121" s="12"/>
      <c r="CJ1121" s="12"/>
      <c r="CK1121" s="12"/>
      <c r="CL1121" s="12"/>
      <c r="CM1121" s="12"/>
      <c r="CN1121" s="12"/>
      <c r="CO1121" s="12"/>
      <c r="CP1121" s="12"/>
      <c r="CQ1121" s="12"/>
      <c r="CR1121" s="12"/>
      <c r="CS1121" s="12"/>
      <c r="CT1121" s="12"/>
      <c r="CU1121" s="12"/>
      <c r="CV1121" s="12"/>
      <c r="CW1121" s="12"/>
      <c r="CX1121" s="12"/>
      <c r="CY1121" s="12"/>
      <c r="CZ1121" s="12"/>
      <c r="DA1121" s="12"/>
      <c r="DB1121" s="12"/>
      <c r="DC1121" s="12"/>
      <c r="DD1121" s="12"/>
      <c r="DE1121" s="12"/>
      <c r="DF1121" s="12"/>
      <c r="DG1121" s="12"/>
      <c r="DH1121" s="12"/>
      <c r="DI1121" s="12"/>
      <c r="DJ1121" s="12"/>
      <c r="DK1121" s="12"/>
      <c r="DL1121" s="12"/>
      <c r="DM1121" s="12"/>
      <c r="DN1121" s="12"/>
      <c r="DO1121" s="12"/>
      <c r="DP1121" s="12"/>
      <c r="DQ1121" s="12"/>
      <c r="DR1121" s="12"/>
      <c r="DS1121" s="12"/>
      <c r="DT1121" s="12"/>
      <c r="DU1121" s="12"/>
      <c r="DV1121" s="12"/>
      <c r="DW1121" s="12"/>
      <c r="DX1121" s="12"/>
      <c r="DY1121" s="12"/>
      <c r="DZ1121" s="12"/>
      <c r="EA1121" s="12"/>
      <c r="EB1121" s="12"/>
      <c r="EC1121" s="12"/>
      <c r="ED1121" s="12"/>
      <c r="EE1121" s="12"/>
      <c r="EF1121" s="12"/>
      <c r="EG1121" s="12"/>
      <c r="EH1121" s="12"/>
      <c r="EI1121" s="12"/>
      <c r="EJ1121" s="12"/>
      <c r="EK1121" s="12"/>
      <c r="EL1121" s="12"/>
      <c r="EM1121" s="12"/>
      <c r="EN1121" s="12"/>
      <c r="EO1121" s="12"/>
      <c r="EP1121" s="12"/>
      <c r="EQ1121" s="12"/>
      <c r="ER1121" s="12"/>
      <c r="ES1121" s="12"/>
      <c r="ET1121" s="12"/>
      <c r="EU1121" s="12"/>
      <c r="EV1121" s="12"/>
      <c r="EW1121" s="12"/>
      <c r="EX1121" s="12"/>
      <c r="EY1121" s="12"/>
      <c r="EZ1121" s="12"/>
      <c r="FA1121" s="12"/>
      <c r="FB1121" s="12"/>
      <c r="FC1121" s="12"/>
      <c r="FD1121" s="12"/>
      <c r="FE1121" s="12"/>
      <c r="FF1121" s="12"/>
      <c r="FG1121" s="12"/>
      <c r="FH1121" s="12"/>
      <c r="FI1121" s="12"/>
      <c r="FJ1121" s="12"/>
      <c r="FK1121" s="12"/>
      <c r="FL1121" s="12"/>
      <c r="FM1121" s="12"/>
      <c r="FN1121" s="12"/>
      <c r="FO1121" s="12"/>
      <c r="FP1121" s="12"/>
      <c r="FQ1121" s="12"/>
      <c r="FR1121" s="12"/>
    </row>
    <row r="1122" spans="19:174" x14ac:dyDescent="0.3">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c r="AT1122" s="12"/>
      <c r="AU1122" s="12"/>
      <c r="AV1122" s="12"/>
      <c r="AW1122" s="12"/>
      <c r="AX1122" s="12"/>
      <c r="AY1122" s="12"/>
      <c r="AZ1122" s="12"/>
      <c r="BA1122" s="12"/>
      <c r="BB1122" s="12"/>
      <c r="BC1122" s="12"/>
      <c r="BD1122" s="12"/>
      <c r="BE1122" s="12"/>
      <c r="BF1122" s="12"/>
      <c r="BG1122" s="12"/>
      <c r="BH1122" s="12"/>
      <c r="BI1122" s="12"/>
      <c r="BJ1122" s="12"/>
      <c r="BK1122" s="12"/>
      <c r="BL1122" s="12"/>
      <c r="BM1122" s="12"/>
      <c r="BN1122" s="12"/>
      <c r="BO1122" s="12"/>
      <c r="BP1122" s="12"/>
      <c r="BQ1122" s="12"/>
      <c r="BR1122" s="12"/>
      <c r="BS1122" s="12"/>
      <c r="BT1122" s="12"/>
      <c r="BU1122" s="12"/>
      <c r="BV1122" s="12"/>
      <c r="BW1122" s="12"/>
      <c r="BX1122" s="12"/>
      <c r="BY1122" s="12"/>
      <c r="BZ1122" s="12"/>
      <c r="CA1122" s="12"/>
      <c r="CB1122" s="12"/>
      <c r="CC1122" s="12"/>
      <c r="CD1122" s="12"/>
      <c r="CE1122" s="12"/>
      <c r="CF1122" s="12"/>
      <c r="CG1122" s="12"/>
      <c r="CH1122" s="12"/>
      <c r="CI1122" s="12"/>
      <c r="CJ1122" s="12"/>
      <c r="CK1122" s="12"/>
      <c r="CL1122" s="12"/>
      <c r="CM1122" s="12"/>
      <c r="CN1122" s="12"/>
      <c r="CO1122" s="12"/>
      <c r="CP1122" s="12"/>
      <c r="CQ1122" s="12"/>
      <c r="CR1122" s="12"/>
      <c r="CS1122" s="12"/>
      <c r="CT1122" s="12"/>
      <c r="CU1122" s="12"/>
      <c r="CV1122" s="12"/>
      <c r="CW1122" s="12"/>
      <c r="CX1122" s="12"/>
      <c r="CY1122" s="12"/>
      <c r="CZ1122" s="12"/>
      <c r="DA1122" s="12"/>
      <c r="DB1122" s="12"/>
      <c r="DC1122" s="12"/>
      <c r="DD1122" s="12"/>
      <c r="DE1122" s="12"/>
      <c r="DF1122" s="12"/>
      <c r="DG1122" s="12"/>
      <c r="DH1122" s="12"/>
      <c r="DI1122" s="12"/>
      <c r="DJ1122" s="12"/>
      <c r="DK1122" s="12"/>
      <c r="DL1122" s="12"/>
      <c r="DM1122" s="12"/>
      <c r="DN1122" s="12"/>
      <c r="DO1122" s="12"/>
      <c r="DP1122" s="12"/>
      <c r="DQ1122" s="12"/>
      <c r="DR1122" s="12"/>
      <c r="DS1122" s="12"/>
      <c r="DT1122" s="12"/>
      <c r="DU1122" s="12"/>
      <c r="DV1122" s="12"/>
      <c r="DW1122" s="12"/>
      <c r="DX1122" s="12"/>
      <c r="DY1122" s="12"/>
      <c r="DZ1122" s="12"/>
      <c r="EA1122" s="12"/>
      <c r="EB1122" s="12"/>
      <c r="EC1122" s="12"/>
      <c r="ED1122" s="12"/>
      <c r="EE1122" s="12"/>
      <c r="EF1122" s="12"/>
      <c r="EG1122" s="12"/>
      <c r="EH1122" s="12"/>
      <c r="EI1122" s="12"/>
      <c r="EJ1122" s="12"/>
      <c r="EK1122" s="12"/>
      <c r="EL1122" s="12"/>
      <c r="EM1122" s="12"/>
      <c r="EN1122" s="12"/>
      <c r="EO1122" s="12"/>
      <c r="EP1122" s="12"/>
      <c r="EQ1122" s="12"/>
      <c r="ER1122" s="12"/>
      <c r="ES1122" s="12"/>
      <c r="ET1122" s="12"/>
      <c r="EU1122" s="12"/>
      <c r="EV1122" s="12"/>
      <c r="EW1122" s="12"/>
      <c r="EX1122" s="12"/>
      <c r="EY1122" s="12"/>
      <c r="EZ1122" s="12"/>
      <c r="FA1122" s="12"/>
      <c r="FB1122" s="12"/>
      <c r="FC1122" s="12"/>
      <c r="FD1122" s="12"/>
      <c r="FE1122" s="12"/>
      <c r="FF1122" s="12"/>
      <c r="FG1122" s="12"/>
      <c r="FH1122" s="12"/>
      <c r="FI1122" s="12"/>
      <c r="FJ1122" s="12"/>
      <c r="FK1122" s="12"/>
      <c r="FL1122" s="12"/>
      <c r="FM1122" s="12"/>
      <c r="FN1122" s="12"/>
      <c r="FO1122" s="12"/>
      <c r="FP1122" s="12"/>
      <c r="FQ1122" s="12"/>
      <c r="FR1122" s="12"/>
    </row>
    <row r="1123" spans="19:174" x14ac:dyDescent="0.3">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c r="AT1123" s="12"/>
      <c r="AU1123" s="12"/>
      <c r="AV1123" s="12"/>
      <c r="AW1123" s="12"/>
      <c r="AX1123" s="12"/>
      <c r="AY1123" s="12"/>
      <c r="AZ1123" s="12"/>
      <c r="BA1123" s="12"/>
      <c r="BB1123" s="12"/>
      <c r="BC1123" s="12"/>
      <c r="BD1123" s="12"/>
      <c r="BE1123" s="12"/>
      <c r="BF1123" s="12"/>
      <c r="BG1123" s="12"/>
      <c r="BH1123" s="12"/>
      <c r="BI1123" s="12"/>
      <c r="BJ1123" s="12"/>
      <c r="BK1123" s="12"/>
      <c r="BL1123" s="12"/>
      <c r="BM1123" s="12"/>
      <c r="BN1123" s="12"/>
      <c r="BO1123" s="12"/>
      <c r="BP1123" s="12"/>
      <c r="BQ1123" s="12"/>
      <c r="BR1123" s="12"/>
      <c r="BS1123" s="12"/>
      <c r="BT1123" s="12"/>
      <c r="BU1123" s="12"/>
      <c r="BV1123" s="12"/>
      <c r="BW1123" s="12"/>
      <c r="BX1123" s="12"/>
      <c r="BY1123" s="12"/>
      <c r="BZ1123" s="12"/>
      <c r="CA1123" s="12"/>
      <c r="CB1123" s="12"/>
      <c r="CC1123" s="12"/>
      <c r="CD1123" s="12"/>
      <c r="CE1123" s="12"/>
      <c r="CF1123" s="12"/>
      <c r="CG1123" s="12"/>
      <c r="CH1123" s="12"/>
      <c r="CI1123" s="12"/>
      <c r="CJ1123" s="12"/>
      <c r="CK1123" s="12"/>
      <c r="CL1123" s="12"/>
      <c r="CM1123" s="12"/>
      <c r="CN1123" s="12"/>
      <c r="CO1123" s="12"/>
      <c r="CP1123" s="12"/>
      <c r="CQ1123" s="12"/>
      <c r="CR1123" s="12"/>
      <c r="CS1123" s="12"/>
      <c r="CT1123" s="12"/>
      <c r="CU1123" s="12"/>
      <c r="CV1123" s="12"/>
      <c r="CW1123" s="12"/>
      <c r="CX1123" s="12"/>
      <c r="CY1123" s="12"/>
      <c r="CZ1123" s="12"/>
      <c r="DA1123" s="12"/>
      <c r="DB1123" s="12"/>
      <c r="DC1123" s="12"/>
      <c r="DD1123" s="12"/>
      <c r="DE1123" s="12"/>
      <c r="DF1123" s="12"/>
      <c r="DG1123" s="12"/>
      <c r="DH1123" s="12"/>
      <c r="DI1123" s="12"/>
      <c r="DJ1123" s="12"/>
      <c r="DK1123" s="12"/>
      <c r="DL1123" s="12"/>
      <c r="DM1123" s="12"/>
      <c r="DN1123" s="12"/>
      <c r="DO1123" s="12"/>
      <c r="DP1123" s="12"/>
      <c r="DQ1123" s="12"/>
      <c r="DR1123" s="12"/>
      <c r="DS1123" s="12"/>
      <c r="DT1123" s="12"/>
      <c r="DU1123" s="12"/>
      <c r="DV1123" s="12"/>
      <c r="DW1123" s="12"/>
      <c r="DX1123" s="12"/>
      <c r="DY1123" s="12"/>
      <c r="DZ1123" s="12"/>
      <c r="EA1123" s="12"/>
      <c r="EB1123" s="12"/>
      <c r="EC1123" s="12"/>
      <c r="ED1123" s="12"/>
      <c r="EE1123" s="12"/>
      <c r="EF1123" s="12"/>
      <c r="EG1123" s="12"/>
      <c r="EH1123" s="12"/>
      <c r="EI1123" s="12"/>
      <c r="EJ1123" s="12"/>
      <c r="EK1123" s="12"/>
      <c r="EL1123" s="12"/>
      <c r="EM1123" s="12"/>
      <c r="EN1123" s="12"/>
      <c r="EO1123" s="12"/>
      <c r="EP1123" s="12"/>
      <c r="EQ1123" s="12"/>
      <c r="ER1123" s="12"/>
      <c r="ES1123" s="12"/>
      <c r="ET1123" s="12"/>
      <c r="EU1123" s="12"/>
      <c r="EV1123" s="12"/>
      <c r="EW1123" s="12"/>
      <c r="EX1123" s="12"/>
      <c r="EY1123" s="12"/>
      <c r="EZ1123" s="12"/>
      <c r="FA1123" s="12"/>
      <c r="FB1123" s="12"/>
      <c r="FC1123" s="12"/>
      <c r="FD1123" s="12"/>
      <c r="FE1123" s="12"/>
      <c r="FF1123" s="12"/>
      <c r="FG1123" s="12"/>
      <c r="FH1123" s="12"/>
      <c r="FI1123" s="12"/>
      <c r="FJ1123" s="12"/>
      <c r="FK1123" s="12"/>
      <c r="FL1123" s="12"/>
      <c r="FM1123" s="12"/>
      <c r="FN1123" s="12"/>
      <c r="FO1123" s="12"/>
      <c r="FP1123" s="12"/>
      <c r="FQ1123" s="12"/>
      <c r="FR1123" s="12"/>
    </row>
    <row r="1124" spans="19:174" x14ac:dyDescent="0.3">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c r="AT1124" s="12"/>
      <c r="AU1124" s="12"/>
      <c r="AV1124" s="12"/>
      <c r="AW1124" s="12"/>
      <c r="AX1124" s="12"/>
      <c r="AY1124" s="12"/>
      <c r="AZ1124" s="12"/>
      <c r="BA1124" s="12"/>
      <c r="BB1124" s="12"/>
      <c r="BC1124" s="12"/>
      <c r="BD1124" s="12"/>
      <c r="BE1124" s="12"/>
      <c r="BF1124" s="12"/>
      <c r="BG1124" s="12"/>
      <c r="BH1124" s="12"/>
      <c r="BI1124" s="12"/>
      <c r="BJ1124" s="12"/>
      <c r="BK1124" s="12"/>
      <c r="BL1124" s="12"/>
      <c r="BM1124" s="12"/>
      <c r="BN1124" s="12"/>
      <c r="BO1124" s="12"/>
      <c r="BP1124" s="12"/>
      <c r="BQ1124" s="12"/>
      <c r="BR1124" s="12"/>
      <c r="BS1124" s="12"/>
      <c r="BT1124" s="12"/>
      <c r="BU1124" s="12"/>
      <c r="BV1124" s="12"/>
      <c r="BW1124" s="12"/>
      <c r="BX1124" s="12"/>
      <c r="BY1124" s="12"/>
      <c r="BZ1124" s="12"/>
      <c r="CA1124" s="12"/>
      <c r="CB1124" s="12"/>
      <c r="CC1124" s="12"/>
      <c r="CD1124" s="12"/>
      <c r="CE1124" s="12"/>
      <c r="CF1124" s="12"/>
      <c r="CG1124" s="12"/>
      <c r="CH1124" s="12"/>
      <c r="CI1124" s="12"/>
      <c r="CJ1124" s="12"/>
      <c r="CK1124" s="12"/>
      <c r="CL1124" s="12"/>
      <c r="CM1124" s="12"/>
      <c r="CN1124" s="12"/>
      <c r="CO1124" s="12"/>
      <c r="CP1124" s="12"/>
      <c r="CQ1124" s="12"/>
      <c r="CR1124" s="12"/>
      <c r="CS1124" s="12"/>
      <c r="CT1124" s="12"/>
      <c r="CU1124" s="12"/>
      <c r="CV1124" s="12"/>
      <c r="CW1124" s="12"/>
      <c r="CX1124" s="12"/>
      <c r="CY1124" s="12"/>
      <c r="CZ1124" s="12"/>
      <c r="DA1124" s="12"/>
      <c r="DB1124" s="12"/>
      <c r="DC1124" s="12"/>
      <c r="DD1124" s="12"/>
      <c r="DE1124" s="12"/>
      <c r="DF1124" s="12"/>
      <c r="DG1124" s="12"/>
      <c r="DH1124" s="12"/>
      <c r="DI1124" s="12"/>
      <c r="DJ1124" s="12"/>
      <c r="DK1124" s="12"/>
      <c r="DL1124" s="12"/>
      <c r="DM1124" s="12"/>
      <c r="DN1124" s="12"/>
      <c r="DO1124" s="12"/>
      <c r="DP1124" s="12"/>
      <c r="DQ1124" s="12"/>
      <c r="DR1124" s="12"/>
      <c r="DS1124" s="12"/>
      <c r="DT1124" s="12"/>
      <c r="DU1124" s="12"/>
      <c r="DV1124" s="12"/>
      <c r="DW1124" s="12"/>
      <c r="DX1124" s="12"/>
      <c r="DY1124" s="12"/>
      <c r="DZ1124" s="12"/>
      <c r="EA1124" s="12"/>
      <c r="EB1124" s="12"/>
      <c r="EC1124" s="12"/>
      <c r="ED1124" s="12"/>
      <c r="EE1124" s="12"/>
      <c r="EF1124" s="12"/>
      <c r="EG1124" s="12"/>
      <c r="EH1124" s="12"/>
      <c r="EI1124" s="12"/>
      <c r="EJ1124" s="12"/>
      <c r="EK1124" s="12"/>
      <c r="EL1124" s="12"/>
      <c r="EM1124" s="12"/>
      <c r="EN1124" s="12"/>
      <c r="EO1124" s="12"/>
      <c r="EP1124" s="12"/>
      <c r="EQ1124" s="12"/>
      <c r="ER1124" s="12"/>
      <c r="ES1124" s="12"/>
      <c r="ET1124" s="12"/>
      <c r="EU1124" s="12"/>
      <c r="EV1124" s="12"/>
      <c r="EW1124" s="12"/>
      <c r="EX1124" s="12"/>
      <c r="EY1124" s="12"/>
      <c r="EZ1124" s="12"/>
      <c r="FA1124" s="12"/>
      <c r="FB1124" s="12"/>
      <c r="FC1124" s="12"/>
      <c r="FD1124" s="12"/>
      <c r="FE1124" s="12"/>
      <c r="FF1124" s="12"/>
      <c r="FG1124" s="12"/>
      <c r="FH1124" s="12"/>
      <c r="FI1124" s="12"/>
      <c r="FJ1124" s="12"/>
      <c r="FK1124" s="12"/>
      <c r="FL1124" s="12"/>
      <c r="FM1124" s="12"/>
      <c r="FN1124" s="12"/>
      <c r="FO1124" s="12"/>
      <c r="FP1124" s="12"/>
      <c r="FQ1124" s="12"/>
      <c r="FR1124" s="12"/>
    </row>
    <row r="1125" spans="19:174" x14ac:dyDescent="0.3">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c r="AT1125" s="12"/>
      <c r="AU1125" s="12"/>
      <c r="AV1125" s="12"/>
      <c r="AW1125" s="12"/>
      <c r="AX1125" s="12"/>
      <c r="AY1125" s="12"/>
      <c r="AZ1125" s="12"/>
      <c r="BA1125" s="12"/>
      <c r="BB1125" s="12"/>
      <c r="BC1125" s="12"/>
      <c r="BD1125" s="12"/>
      <c r="BE1125" s="12"/>
      <c r="BF1125" s="12"/>
      <c r="BG1125" s="12"/>
      <c r="BH1125" s="12"/>
      <c r="BI1125" s="12"/>
      <c r="BJ1125" s="12"/>
      <c r="BK1125" s="12"/>
      <c r="BL1125" s="12"/>
      <c r="BM1125" s="12"/>
      <c r="BN1125" s="12"/>
      <c r="BO1125" s="12"/>
      <c r="BP1125" s="12"/>
      <c r="BQ1125" s="12"/>
      <c r="BR1125" s="12"/>
      <c r="BS1125" s="12"/>
      <c r="BT1125" s="12"/>
      <c r="BU1125" s="12"/>
      <c r="BV1125" s="12"/>
      <c r="BW1125" s="12"/>
      <c r="BX1125" s="12"/>
      <c r="BY1125" s="12"/>
      <c r="BZ1125" s="12"/>
      <c r="CA1125" s="12"/>
      <c r="CB1125" s="12"/>
      <c r="CC1125" s="12"/>
      <c r="CD1125" s="12"/>
      <c r="CE1125" s="12"/>
      <c r="CF1125" s="12"/>
      <c r="CG1125" s="12"/>
      <c r="CH1125" s="12"/>
      <c r="CI1125" s="12"/>
      <c r="CJ1125" s="12"/>
      <c r="CK1125" s="12"/>
      <c r="CL1125" s="12"/>
      <c r="CM1125" s="12"/>
      <c r="CN1125" s="12"/>
      <c r="CO1125" s="12"/>
      <c r="CP1125" s="12"/>
      <c r="CQ1125" s="12"/>
      <c r="CR1125" s="12"/>
      <c r="CS1125" s="12"/>
      <c r="CT1125" s="12"/>
      <c r="CU1125" s="12"/>
      <c r="CV1125" s="12"/>
      <c r="CW1125" s="12"/>
      <c r="CX1125" s="12"/>
      <c r="CY1125" s="12"/>
      <c r="CZ1125" s="12"/>
      <c r="DA1125" s="12"/>
      <c r="DB1125" s="12"/>
      <c r="DC1125" s="12"/>
      <c r="DD1125" s="12"/>
      <c r="DE1125" s="12"/>
      <c r="DF1125" s="12"/>
      <c r="DG1125" s="12"/>
      <c r="DH1125" s="12"/>
      <c r="DI1125" s="12"/>
      <c r="DJ1125" s="12"/>
      <c r="DK1125" s="12"/>
      <c r="DL1125" s="12"/>
      <c r="DM1125" s="12"/>
      <c r="DN1125" s="12"/>
      <c r="DO1125" s="12"/>
      <c r="DP1125" s="12"/>
      <c r="DQ1125" s="12"/>
      <c r="DR1125" s="12"/>
      <c r="DS1125" s="12"/>
      <c r="DT1125" s="12"/>
      <c r="DU1125" s="12"/>
      <c r="DV1125" s="12"/>
      <c r="DW1125" s="12"/>
      <c r="DX1125" s="12"/>
      <c r="DY1125" s="12"/>
      <c r="DZ1125" s="12"/>
      <c r="EA1125" s="12"/>
      <c r="EB1125" s="12"/>
      <c r="EC1125" s="12"/>
      <c r="ED1125" s="12"/>
      <c r="EE1125" s="12"/>
      <c r="EF1125" s="12"/>
      <c r="EG1125" s="12"/>
      <c r="EH1125" s="12"/>
      <c r="EI1125" s="12"/>
      <c r="EJ1125" s="12"/>
      <c r="EK1125" s="12"/>
      <c r="EL1125" s="12"/>
      <c r="EM1125" s="12"/>
      <c r="EN1125" s="12"/>
      <c r="EO1125" s="12"/>
      <c r="EP1125" s="12"/>
      <c r="EQ1125" s="12"/>
      <c r="ER1125" s="12"/>
      <c r="ES1125" s="12"/>
      <c r="ET1125" s="12"/>
      <c r="EU1125" s="12"/>
      <c r="EV1125" s="12"/>
      <c r="EW1125" s="12"/>
      <c r="EX1125" s="12"/>
      <c r="EY1125" s="12"/>
      <c r="EZ1125" s="12"/>
      <c r="FA1125" s="12"/>
      <c r="FB1125" s="12"/>
      <c r="FC1125" s="12"/>
      <c r="FD1125" s="12"/>
      <c r="FE1125" s="12"/>
      <c r="FF1125" s="12"/>
      <c r="FG1125" s="12"/>
      <c r="FH1125" s="12"/>
      <c r="FI1125" s="12"/>
      <c r="FJ1125" s="12"/>
      <c r="FK1125" s="12"/>
      <c r="FL1125" s="12"/>
      <c r="FM1125" s="12"/>
      <c r="FN1125" s="12"/>
      <c r="FO1125" s="12"/>
      <c r="FP1125" s="12"/>
      <c r="FQ1125" s="12"/>
      <c r="FR1125" s="12"/>
    </row>
    <row r="1126" spans="19:174" x14ac:dyDescent="0.3">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2"/>
      <c r="BT1126" s="12"/>
      <c r="BU1126" s="12"/>
      <c r="BV1126" s="12"/>
      <c r="BW1126" s="12"/>
      <c r="BX1126" s="12"/>
      <c r="BY1126" s="12"/>
      <c r="BZ1126" s="12"/>
      <c r="CA1126" s="12"/>
      <c r="CB1126" s="12"/>
      <c r="CC1126" s="12"/>
      <c r="CD1126" s="12"/>
      <c r="CE1126" s="12"/>
      <c r="CF1126" s="12"/>
      <c r="CG1126" s="12"/>
      <c r="CH1126" s="12"/>
      <c r="CI1126" s="12"/>
      <c r="CJ1126" s="12"/>
      <c r="CK1126" s="12"/>
      <c r="CL1126" s="12"/>
      <c r="CM1126" s="12"/>
      <c r="CN1126" s="12"/>
      <c r="CO1126" s="12"/>
      <c r="CP1126" s="12"/>
      <c r="CQ1126" s="12"/>
      <c r="CR1126" s="12"/>
      <c r="CS1126" s="12"/>
      <c r="CT1126" s="12"/>
      <c r="CU1126" s="12"/>
      <c r="CV1126" s="12"/>
      <c r="CW1126" s="12"/>
      <c r="CX1126" s="12"/>
      <c r="CY1126" s="12"/>
      <c r="CZ1126" s="12"/>
      <c r="DA1126" s="12"/>
      <c r="DB1126" s="12"/>
      <c r="DC1126" s="12"/>
      <c r="DD1126" s="12"/>
      <c r="DE1126" s="12"/>
      <c r="DF1126" s="12"/>
      <c r="DG1126" s="12"/>
      <c r="DH1126" s="12"/>
      <c r="DI1126" s="12"/>
      <c r="DJ1126" s="12"/>
      <c r="DK1126" s="12"/>
      <c r="DL1126" s="12"/>
      <c r="DM1126" s="12"/>
      <c r="DN1126" s="12"/>
      <c r="DO1126" s="12"/>
      <c r="DP1126" s="12"/>
      <c r="DQ1126" s="12"/>
      <c r="DR1126" s="12"/>
      <c r="DS1126" s="12"/>
      <c r="DT1126" s="12"/>
      <c r="DU1126" s="12"/>
      <c r="DV1126" s="12"/>
      <c r="DW1126" s="12"/>
      <c r="DX1126" s="12"/>
      <c r="DY1126" s="12"/>
      <c r="DZ1126" s="12"/>
      <c r="EA1126" s="12"/>
      <c r="EB1126" s="12"/>
      <c r="EC1126" s="12"/>
      <c r="ED1126" s="12"/>
      <c r="EE1126" s="12"/>
      <c r="EF1126" s="12"/>
      <c r="EG1126" s="12"/>
      <c r="EH1126" s="12"/>
      <c r="EI1126" s="12"/>
      <c r="EJ1126" s="12"/>
      <c r="EK1126" s="12"/>
      <c r="EL1126" s="12"/>
      <c r="EM1126" s="12"/>
      <c r="EN1126" s="12"/>
      <c r="EO1126" s="12"/>
      <c r="EP1126" s="12"/>
      <c r="EQ1126" s="12"/>
      <c r="ER1126" s="12"/>
      <c r="ES1126" s="12"/>
      <c r="ET1126" s="12"/>
      <c r="EU1126" s="12"/>
      <c r="EV1126" s="12"/>
      <c r="EW1126" s="12"/>
      <c r="EX1126" s="12"/>
      <c r="EY1126" s="12"/>
      <c r="EZ1126" s="12"/>
      <c r="FA1126" s="12"/>
      <c r="FB1126" s="12"/>
      <c r="FC1126" s="12"/>
      <c r="FD1126" s="12"/>
      <c r="FE1126" s="12"/>
      <c r="FF1126" s="12"/>
      <c r="FG1126" s="12"/>
      <c r="FH1126" s="12"/>
      <c r="FI1126" s="12"/>
      <c r="FJ1126" s="12"/>
      <c r="FK1126" s="12"/>
      <c r="FL1126" s="12"/>
      <c r="FM1126" s="12"/>
      <c r="FN1126" s="12"/>
      <c r="FO1126" s="12"/>
      <c r="FP1126" s="12"/>
      <c r="FQ1126" s="12"/>
      <c r="FR1126" s="12"/>
    </row>
    <row r="1127" spans="19:174" x14ac:dyDescent="0.3">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c r="AT1127" s="12"/>
      <c r="AU1127" s="12"/>
      <c r="AV1127" s="12"/>
      <c r="AW1127" s="12"/>
      <c r="AX1127" s="12"/>
      <c r="AY1127" s="12"/>
      <c r="AZ1127" s="12"/>
      <c r="BA1127" s="12"/>
      <c r="BB1127" s="12"/>
      <c r="BC1127" s="12"/>
      <c r="BD1127" s="12"/>
      <c r="BE1127" s="12"/>
      <c r="BF1127" s="12"/>
      <c r="BG1127" s="12"/>
      <c r="BH1127" s="12"/>
      <c r="BI1127" s="12"/>
      <c r="BJ1127" s="12"/>
      <c r="BK1127" s="12"/>
      <c r="BL1127" s="12"/>
      <c r="BM1127" s="12"/>
      <c r="BN1127" s="12"/>
      <c r="BO1127" s="12"/>
      <c r="BP1127" s="12"/>
      <c r="BQ1127" s="12"/>
      <c r="BR1127" s="12"/>
      <c r="BS1127" s="12"/>
      <c r="BT1127" s="12"/>
      <c r="BU1127" s="12"/>
      <c r="BV1127" s="12"/>
      <c r="BW1127" s="12"/>
      <c r="BX1127" s="12"/>
      <c r="BY1127" s="12"/>
      <c r="BZ1127" s="12"/>
      <c r="CA1127" s="12"/>
      <c r="CB1127" s="12"/>
      <c r="CC1127" s="12"/>
      <c r="CD1127" s="12"/>
      <c r="CE1127" s="12"/>
      <c r="CF1127" s="12"/>
      <c r="CG1127" s="12"/>
      <c r="CH1127" s="12"/>
      <c r="CI1127" s="12"/>
      <c r="CJ1127" s="12"/>
      <c r="CK1127" s="12"/>
      <c r="CL1127" s="12"/>
      <c r="CM1127" s="12"/>
      <c r="CN1127" s="12"/>
      <c r="CO1127" s="12"/>
      <c r="CP1127" s="12"/>
      <c r="CQ1127" s="12"/>
      <c r="CR1127" s="12"/>
      <c r="CS1127" s="12"/>
      <c r="CT1127" s="12"/>
      <c r="CU1127" s="12"/>
      <c r="CV1127" s="12"/>
      <c r="CW1127" s="12"/>
      <c r="CX1127" s="12"/>
      <c r="CY1127" s="12"/>
      <c r="CZ1127" s="12"/>
      <c r="DA1127" s="12"/>
      <c r="DB1127" s="12"/>
      <c r="DC1127" s="12"/>
      <c r="DD1127" s="12"/>
      <c r="DE1127" s="12"/>
      <c r="DF1127" s="12"/>
      <c r="DG1127" s="12"/>
      <c r="DH1127" s="12"/>
      <c r="DI1127" s="12"/>
      <c r="DJ1127" s="12"/>
      <c r="DK1127" s="12"/>
      <c r="DL1127" s="12"/>
      <c r="DM1127" s="12"/>
      <c r="DN1127" s="12"/>
      <c r="DO1127" s="12"/>
      <c r="DP1127" s="12"/>
      <c r="DQ1127" s="12"/>
      <c r="DR1127" s="12"/>
      <c r="DS1127" s="12"/>
      <c r="DT1127" s="12"/>
      <c r="DU1127" s="12"/>
      <c r="DV1127" s="12"/>
      <c r="DW1127" s="12"/>
      <c r="DX1127" s="12"/>
      <c r="DY1127" s="12"/>
      <c r="DZ1127" s="12"/>
      <c r="EA1127" s="12"/>
      <c r="EB1127" s="12"/>
      <c r="EC1127" s="12"/>
      <c r="ED1127" s="12"/>
      <c r="EE1127" s="12"/>
      <c r="EF1127" s="12"/>
      <c r="EG1127" s="12"/>
      <c r="EH1127" s="12"/>
      <c r="EI1127" s="12"/>
      <c r="EJ1127" s="12"/>
      <c r="EK1127" s="12"/>
      <c r="EL1127" s="12"/>
      <c r="EM1127" s="12"/>
      <c r="EN1127" s="12"/>
      <c r="EO1127" s="12"/>
      <c r="EP1127" s="12"/>
      <c r="EQ1127" s="12"/>
      <c r="ER1127" s="12"/>
      <c r="ES1127" s="12"/>
      <c r="ET1127" s="12"/>
      <c r="EU1127" s="12"/>
      <c r="EV1127" s="12"/>
      <c r="EW1127" s="12"/>
      <c r="EX1127" s="12"/>
      <c r="EY1127" s="12"/>
      <c r="EZ1127" s="12"/>
      <c r="FA1127" s="12"/>
      <c r="FB1127" s="12"/>
      <c r="FC1127" s="12"/>
      <c r="FD1127" s="12"/>
      <c r="FE1127" s="12"/>
      <c r="FF1127" s="12"/>
      <c r="FG1127" s="12"/>
      <c r="FH1127" s="12"/>
      <c r="FI1127" s="12"/>
      <c r="FJ1127" s="12"/>
      <c r="FK1127" s="12"/>
      <c r="FL1127" s="12"/>
      <c r="FM1127" s="12"/>
      <c r="FN1127" s="12"/>
      <c r="FO1127" s="12"/>
      <c r="FP1127" s="12"/>
      <c r="FQ1127" s="12"/>
      <c r="FR1127" s="12"/>
    </row>
  </sheetData>
  <customSheetViews>
    <customSheetView guid="{7F222B88-8DE7-4209-9261-78C075D2F561}" showPageBreaks="1" printArea="1" hiddenColumns="1" view="pageBreakPreview" showRuler="0">
      <pane ySplit="2" topLeftCell="A222" activePane="bottomLeft" state="frozen"/>
      <selection pane="bottomLeft" activeCell="E12" sqref="E12:E48"/>
      <rowBreaks count="3" manualBreakCount="3">
        <brk id="60" max="12" man="1"/>
        <brk id="109" max="12" man="1"/>
        <brk id="173" max="12" man="1"/>
      </rowBreaks>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2">
    <mergeCell ref="H1:I1"/>
    <mergeCell ref="H2:J2"/>
  </mergeCells>
  <phoneticPr fontId="17"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92D050"/>
  </sheetPr>
  <dimension ref="A1:Q442"/>
  <sheetViews>
    <sheetView showGridLines="0" view="pageBreakPreview" zoomScaleNormal="85" zoomScaleSheetLayoutView="100" workbookViewId="0">
      <pane ySplit="2" topLeftCell="A3" activePane="bottomLeft" state="frozen"/>
      <selection activeCell="A6" sqref="A6"/>
      <selection pane="bottomLeft" activeCell="A3" sqref="A3"/>
    </sheetView>
  </sheetViews>
  <sheetFormatPr defaultColWidth="10.75" defaultRowHeight="16.5" x14ac:dyDescent="0.3"/>
  <cols>
    <col min="1" max="1" width="9.625" style="18" customWidth="1"/>
    <col min="2" max="2" width="6.5" style="18" customWidth="1"/>
    <col min="3" max="3" width="4.25" style="187" customWidth="1"/>
    <col min="4" max="4" width="3.625" style="187" customWidth="1"/>
    <col min="5" max="5" width="30.875" style="181" customWidth="1"/>
    <col min="6" max="6" width="9.125" style="18" customWidth="1"/>
    <col min="7" max="7" width="8.875" style="18" customWidth="1"/>
    <col min="8" max="9" width="9.625" style="18" customWidth="1"/>
    <col min="10" max="10" width="9.75" style="18" customWidth="1"/>
    <col min="11" max="11" width="8.625" style="18" customWidth="1"/>
    <col min="12" max="12" width="7.25" style="18" customWidth="1"/>
    <col min="13" max="13" width="1.25" style="18" customWidth="1"/>
    <col min="14" max="14" width="1.625" style="188" customWidth="1"/>
    <col min="15" max="15" width="8.5" style="18" customWidth="1"/>
    <col min="16" max="16" width="11.125" style="18" customWidth="1"/>
    <col min="17" max="16384" width="10.75" style="18"/>
  </cols>
  <sheetData>
    <row r="1" spans="1:17" ht="19.5" customHeight="1" x14ac:dyDescent="0.3">
      <c r="A1" s="239" t="s">
        <v>217</v>
      </c>
      <c r="B1" s="239"/>
      <c r="C1" s="99" t="str">
        <f>IF('Merge Details_Printing instr'!$B$11="Insert details here",'Merge Details_Printing instr'!$A$11,'Merge Details_Printing instr'!$B$11)</f>
        <v>Council Name</v>
      </c>
      <c r="D1" s="99"/>
      <c r="E1" s="99"/>
      <c r="F1" s="2127" t="s">
        <v>315</v>
      </c>
      <c r="G1" s="2127"/>
      <c r="H1" s="2127"/>
      <c r="I1" s="2127"/>
      <c r="J1" s="2127"/>
      <c r="K1" s="2127"/>
      <c r="L1" s="2127"/>
      <c r="M1" s="2127"/>
      <c r="N1" s="2127"/>
      <c r="O1" s="2127"/>
      <c r="P1" s="20"/>
    </row>
    <row r="2" spans="1:17" ht="19.5" customHeight="1" x14ac:dyDescent="0.3">
      <c r="A2" s="239" t="s">
        <v>719</v>
      </c>
      <c r="B2" s="239" t="s">
        <v>218</v>
      </c>
      <c r="C2" s="931" t="str">
        <f>'Merge Details_Printing instr'!A12</f>
        <v>2022-2023 Financial Report</v>
      </c>
      <c r="D2" s="931"/>
      <c r="E2" s="931"/>
      <c r="F2" s="2128" t="str">
        <f>'Merge Details_Printing instr'!$A$14</f>
        <v>For the Year Ended 30 June 2023</v>
      </c>
      <c r="G2" s="2128"/>
      <c r="H2" s="2128"/>
      <c r="I2" s="2128"/>
      <c r="J2" s="2128"/>
      <c r="K2" s="2128"/>
      <c r="L2" s="2128"/>
      <c r="M2" s="2128"/>
      <c r="N2" s="2128"/>
      <c r="O2" s="2128"/>
      <c r="P2" s="186"/>
    </row>
    <row r="3" spans="1:17" ht="13.5" customHeight="1" x14ac:dyDescent="0.3">
      <c r="A3" s="179"/>
      <c r="B3" s="179"/>
      <c r="C3" s="179"/>
      <c r="D3" s="179"/>
      <c r="E3" s="179"/>
      <c r="F3" s="215"/>
      <c r="G3" s="215"/>
      <c r="H3" s="215"/>
      <c r="I3" s="215"/>
      <c r="J3" s="215"/>
      <c r="K3" s="215"/>
      <c r="L3" s="215"/>
      <c r="M3" s="215"/>
      <c r="N3" s="215"/>
      <c r="O3" s="215"/>
      <c r="P3" s="186"/>
    </row>
    <row r="4" spans="1:17" ht="15.75" customHeight="1" x14ac:dyDescent="0.3">
      <c r="A4" s="500"/>
      <c r="B4" s="239"/>
      <c r="C4" s="94" t="s">
        <v>298</v>
      </c>
      <c r="D4" s="1000">
        <f>'Note 6'!F5</f>
        <v>6.1</v>
      </c>
      <c r="E4" s="94" t="s">
        <v>1481</v>
      </c>
      <c r="F4" s="1160"/>
      <c r="G4" s="1160"/>
      <c r="H4" s="1160"/>
      <c r="I4" s="1160"/>
      <c r="J4" s="1160"/>
      <c r="L4" s="1160"/>
      <c r="M4" s="1489"/>
      <c r="N4" s="355"/>
      <c r="O4" s="1160"/>
      <c r="P4" s="1391"/>
    </row>
    <row r="5" spans="1:17" ht="9.75" customHeight="1" x14ac:dyDescent="0.3">
      <c r="A5" s="500"/>
      <c r="B5" s="239"/>
      <c r="C5" s="94"/>
      <c r="D5" s="94"/>
      <c r="E5" s="710"/>
      <c r="F5" s="1160"/>
      <c r="G5" s="1160"/>
      <c r="H5" s="1160"/>
      <c r="I5" s="1160"/>
      <c r="J5" s="1160"/>
      <c r="K5" s="1239"/>
      <c r="L5" s="1160"/>
      <c r="M5" s="1489"/>
      <c r="N5" s="355"/>
      <c r="O5" s="1160"/>
    </row>
    <row r="6" spans="1:17" ht="15.75" customHeight="1" x14ac:dyDescent="0.3">
      <c r="A6" s="500"/>
      <c r="B6" s="239"/>
      <c r="C6" s="94"/>
      <c r="D6" s="94"/>
      <c r="E6" s="1473" t="s">
        <v>1483</v>
      </c>
      <c r="F6" s="1160"/>
      <c r="G6" s="1160"/>
      <c r="H6" s="1160"/>
      <c r="I6" s="1160"/>
      <c r="J6" s="1160"/>
      <c r="K6" s="1239"/>
      <c r="L6" s="1160"/>
      <c r="M6" s="1489"/>
      <c r="N6" s="355"/>
      <c r="O6" s="1160"/>
      <c r="P6" s="1391"/>
    </row>
    <row r="7" spans="1:17" s="61" customFormat="1" ht="64.5" customHeight="1" x14ac:dyDescent="0.3">
      <c r="A7" s="1161">
        <v>116</v>
      </c>
      <c r="B7" s="1161" t="s">
        <v>239</v>
      </c>
      <c r="C7" s="99"/>
      <c r="D7" s="99"/>
      <c r="E7" s="218">
        <f>'Merge Details_Printing instr'!A18</f>
        <v>2023</v>
      </c>
      <c r="F7" s="1159" t="s">
        <v>467</v>
      </c>
      <c r="G7" s="1159" t="s">
        <v>83</v>
      </c>
      <c r="H7" s="1159" t="s">
        <v>468</v>
      </c>
      <c r="I7" s="1159" t="s">
        <v>469</v>
      </c>
      <c r="J7" s="1159" t="s">
        <v>596</v>
      </c>
      <c r="K7" s="1239" t="s">
        <v>470</v>
      </c>
      <c r="L7" s="356" t="s">
        <v>349</v>
      </c>
      <c r="M7" s="356"/>
      <c r="N7" s="357"/>
      <c r="O7" s="1159" t="s">
        <v>364</v>
      </c>
    </row>
    <row r="8" spans="1:17" ht="18" customHeight="1" x14ac:dyDescent="0.3">
      <c r="A8" s="500"/>
      <c r="B8" s="500"/>
      <c r="C8" s="563"/>
      <c r="D8" s="563"/>
      <c r="F8" s="74"/>
      <c r="G8" s="1543"/>
      <c r="H8" s="1883" t="str">
        <f>"(note "&amp;'Note 9'!D5&amp;")"</f>
        <v>(note 9.1)</v>
      </c>
      <c r="I8" s="1883" t="str">
        <f>"(note "&amp;'Notes 2 to 5'!E255&amp;")"</f>
        <v>(note 3.4)</v>
      </c>
      <c r="J8" s="1543"/>
      <c r="K8" s="194" t="s">
        <v>215</v>
      </c>
      <c r="O8" s="74"/>
    </row>
    <row r="9" spans="1:17" s="61" customFormat="1" ht="18" customHeight="1" x14ac:dyDescent="0.3">
      <c r="A9" s="239"/>
      <c r="B9" s="239"/>
      <c r="C9" s="99"/>
      <c r="D9" s="99"/>
      <c r="E9" s="190"/>
      <c r="F9" s="160" t="s">
        <v>65</v>
      </c>
      <c r="G9" s="160" t="s">
        <v>65</v>
      </c>
      <c r="H9" s="160" t="s">
        <v>65</v>
      </c>
      <c r="I9" s="160" t="s">
        <v>65</v>
      </c>
      <c r="J9" s="160" t="s">
        <v>65</v>
      </c>
      <c r="K9" s="160" t="s">
        <v>65</v>
      </c>
      <c r="L9" s="160" t="s">
        <v>65</v>
      </c>
      <c r="M9" s="160"/>
      <c r="N9" s="191"/>
      <c r="O9" s="160" t="s">
        <v>65</v>
      </c>
    </row>
    <row r="10" spans="1:17" x14ac:dyDescent="0.3">
      <c r="A10" s="500"/>
      <c r="B10" s="500"/>
      <c r="C10" s="563"/>
      <c r="D10" s="563"/>
      <c r="E10" s="189" t="s">
        <v>471</v>
      </c>
      <c r="F10" s="193"/>
      <c r="G10" s="193"/>
      <c r="H10" s="193"/>
      <c r="I10" s="477"/>
      <c r="J10" s="477"/>
      <c r="K10" s="477"/>
      <c r="L10" s="477"/>
      <c r="M10" s="477"/>
      <c r="N10" s="477"/>
      <c r="O10" s="477"/>
      <c r="Q10" s="492"/>
    </row>
    <row r="11" spans="1:17" x14ac:dyDescent="0.3">
      <c r="A11" s="500"/>
      <c r="B11" s="500"/>
      <c r="C11" s="563"/>
      <c r="D11" s="563"/>
      <c r="E11" s="181" t="s">
        <v>97</v>
      </c>
      <c r="F11" s="265">
        <v>165810</v>
      </c>
      <c r="G11" s="265">
        <v>0</v>
      </c>
      <c r="H11" s="265">
        <v>3549</v>
      </c>
      <c r="I11" s="1029">
        <v>0</v>
      </c>
      <c r="J11" s="1029">
        <v>0</v>
      </c>
      <c r="K11" s="1029">
        <v>0</v>
      </c>
      <c r="L11" s="1029">
        <v>0</v>
      </c>
      <c r="M11" s="1029"/>
      <c r="N11" s="1029"/>
      <c r="O11" s="1029">
        <f>SUM(F11:N11)</f>
        <v>169359</v>
      </c>
      <c r="Q11" s="1391"/>
    </row>
    <row r="12" spans="1:17" x14ac:dyDescent="0.3">
      <c r="A12" s="500"/>
      <c r="B12" s="500"/>
      <c r="C12" s="563"/>
      <c r="D12" s="563"/>
      <c r="E12" s="181" t="s">
        <v>190</v>
      </c>
      <c r="F12" s="265">
        <v>0</v>
      </c>
      <c r="G12" s="265">
        <v>0</v>
      </c>
      <c r="H12" s="265">
        <v>0</v>
      </c>
      <c r="I12" s="1029">
        <v>0</v>
      </c>
      <c r="J12" s="1029">
        <v>0</v>
      </c>
      <c r="K12" s="1029">
        <v>0</v>
      </c>
      <c r="L12" s="1029">
        <v>0</v>
      </c>
      <c r="M12" s="1029"/>
      <c r="N12" s="1029"/>
      <c r="O12" s="1029">
        <f>SUM(F12:N12)</f>
        <v>0</v>
      </c>
      <c r="Q12" s="1391"/>
    </row>
    <row r="13" spans="1:17" x14ac:dyDescent="0.3">
      <c r="A13" s="500"/>
      <c r="B13" s="500"/>
      <c r="C13" s="563"/>
      <c r="D13" s="563"/>
      <c r="E13" s="181" t="s">
        <v>210</v>
      </c>
      <c r="F13" s="265">
        <f>17567-10000</f>
        <v>7567</v>
      </c>
      <c r="G13" s="265">
        <f>3852+2000</f>
        <v>5852</v>
      </c>
      <c r="H13" s="265">
        <v>0</v>
      </c>
      <c r="I13" s="1029">
        <v>-296</v>
      </c>
      <c r="J13" s="1029">
        <v>0</v>
      </c>
      <c r="K13" s="1029">
        <v>0</v>
      </c>
      <c r="L13" s="1029">
        <v>0</v>
      </c>
      <c r="M13" s="1029"/>
      <c r="N13" s="1029"/>
      <c r="O13" s="1029">
        <f>SUM(F13:N13)</f>
        <v>13123</v>
      </c>
      <c r="Q13" s="492"/>
    </row>
    <row r="14" spans="1:17" x14ac:dyDescent="0.3">
      <c r="A14" s="500"/>
      <c r="B14" s="500"/>
      <c r="C14" s="563"/>
      <c r="D14" s="563"/>
      <c r="E14" s="203" t="s">
        <v>130</v>
      </c>
      <c r="F14" s="266">
        <f>SUM(F11:F13)</f>
        <v>173377</v>
      </c>
      <c r="G14" s="266">
        <f t="shared" ref="G14" si="0">SUM(G11:G13)</f>
        <v>5852</v>
      </c>
      <c r="H14" s="266">
        <f t="shared" ref="H14:O14" si="1">SUM(H11:H13)</f>
        <v>3549</v>
      </c>
      <c r="I14" s="204">
        <f t="shared" si="1"/>
        <v>-296</v>
      </c>
      <c r="J14" s="204">
        <f t="shared" si="1"/>
        <v>0</v>
      </c>
      <c r="K14" s="204">
        <f t="shared" si="1"/>
        <v>0</v>
      </c>
      <c r="L14" s="204">
        <f t="shared" si="1"/>
        <v>0</v>
      </c>
      <c r="M14" s="204"/>
      <c r="N14" s="1029"/>
      <c r="O14" s="204">
        <f t="shared" si="1"/>
        <v>182482</v>
      </c>
      <c r="Q14" s="492"/>
    </row>
    <row r="15" spans="1:17" ht="9" customHeight="1" x14ac:dyDescent="0.3">
      <c r="A15" s="500"/>
      <c r="B15" s="500"/>
      <c r="C15" s="563"/>
      <c r="D15" s="563"/>
      <c r="E15" s="18"/>
      <c r="F15" s="265"/>
      <c r="G15" s="265"/>
      <c r="H15" s="265"/>
      <c r="I15" s="1029"/>
      <c r="J15" s="1029"/>
      <c r="K15" s="1029"/>
      <c r="L15" s="1029"/>
      <c r="M15" s="1029"/>
      <c r="N15" s="1029"/>
      <c r="O15" s="1029"/>
      <c r="Q15" s="492"/>
    </row>
    <row r="16" spans="1:17" x14ac:dyDescent="0.3">
      <c r="A16" s="500"/>
      <c r="B16" s="500"/>
      <c r="C16" s="563"/>
      <c r="D16" s="563"/>
      <c r="E16" s="181" t="s">
        <v>98</v>
      </c>
      <c r="F16" s="265">
        <v>73920</v>
      </c>
      <c r="G16" s="265">
        <v>3251</v>
      </c>
      <c r="H16" s="265">
        <v>2006</v>
      </c>
      <c r="I16" s="1029">
        <v>-1673</v>
      </c>
      <c r="J16" s="1029">
        <v>0</v>
      </c>
      <c r="K16" s="1029">
        <v>0</v>
      </c>
      <c r="L16" s="1029">
        <v>4550</v>
      </c>
      <c r="M16" s="1029"/>
      <c r="N16" s="1029"/>
      <c r="O16" s="1029">
        <f>SUM(F16:N16)</f>
        <v>82054</v>
      </c>
    </row>
    <row r="17" spans="1:16" x14ac:dyDescent="0.3">
      <c r="A17" s="500"/>
      <c r="B17" s="500"/>
      <c r="C17" s="563"/>
      <c r="D17" s="563"/>
      <c r="E17" s="181" t="s">
        <v>553</v>
      </c>
      <c r="F17" s="265">
        <v>4959</v>
      </c>
      <c r="G17" s="265">
        <v>355</v>
      </c>
      <c r="H17" s="265">
        <v>0</v>
      </c>
      <c r="I17" s="1029">
        <v>-195</v>
      </c>
      <c r="J17" s="1029">
        <v>0</v>
      </c>
      <c r="K17" s="1029">
        <v>0</v>
      </c>
      <c r="L17" s="1029">
        <v>0</v>
      </c>
      <c r="M17" s="1029"/>
      <c r="N17" s="1029"/>
      <c r="O17" s="1029">
        <f>SUM(F17:N17)</f>
        <v>5119</v>
      </c>
    </row>
    <row r="18" spans="1:16" x14ac:dyDescent="0.3">
      <c r="A18" s="500"/>
      <c r="B18" s="500"/>
      <c r="C18" s="563"/>
      <c r="D18" s="563"/>
      <c r="E18" s="192" t="s">
        <v>267</v>
      </c>
      <c r="F18" s="265">
        <v>0</v>
      </c>
      <c r="G18" s="265">
        <v>0</v>
      </c>
      <c r="H18" s="265">
        <v>0</v>
      </c>
      <c r="I18" s="1029">
        <v>0</v>
      </c>
      <c r="J18" s="1029">
        <v>0</v>
      </c>
      <c r="K18" s="1029">
        <v>0</v>
      </c>
      <c r="L18" s="1029">
        <v>0</v>
      </c>
      <c r="M18" s="1029"/>
      <c r="N18" s="1029"/>
      <c r="O18" s="1029">
        <f>SUM(F18:N18)</f>
        <v>0</v>
      </c>
    </row>
    <row r="19" spans="1:16" x14ac:dyDescent="0.3">
      <c r="A19" s="500"/>
      <c r="B19" s="500"/>
      <c r="C19" s="563"/>
      <c r="D19" s="563"/>
      <c r="E19" s="192" t="s">
        <v>472</v>
      </c>
      <c r="F19" s="265">
        <v>525</v>
      </c>
      <c r="G19" s="265">
        <v>54</v>
      </c>
      <c r="H19" s="265">
        <v>0</v>
      </c>
      <c r="I19" s="1029">
        <f>-76-65</f>
        <v>-141</v>
      </c>
      <c r="J19" s="1029">
        <v>0</v>
      </c>
      <c r="K19" s="1029">
        <v>0</v>
      </c>
      <c r="L19" s="1029">
        <v>0</v>
      </c>
      <c r="M19" s="1029"/>
      <c r="N19" s="1029"/>
      <c r="O19" s="1029">
        <f>SUM(F19:N19)</f>
        <v>438</v>
      </c>
    </row>
    <row r="20" spans="1:16" x14ac:dyDescent="0.3">
      <c r="A20" s="500"/>
      <c r="B20" s="500"/>
      <c r="C20" s="563"/>
      <c r="D20" s="563"/>
      <c r="E20" s="203" t="s">
        <v>129</v>
      </c>
      <c r="F20" s="204">
        <f>SUM(F16:F19)</f>
        <v>79404</v>
      </c>
      <c r="G20" s="266">
        <f t="shared" ref="G20:O20" si="2">SUM(G16:G19)</f>
        <v>3660</v>
      </c>
      <c r="H20" s="266">
        <f t="shared" si="2"/>
        <v>2006</v>
      </c>
      <c r="I20" s="204">
        <f t="shared" si="2"/>
        <v>-2009</v>
      </c>
      <c r="J20" s="204">
        <f t="shared" si="2"/>
        <v>0</v>
      </c>
      <c r="K20" s="204">
        <f t="shared" si="2"/>
        <v>0</v>
      </c>
      <c r="L20" s="204">
        <f t="shared" si="2"/>
        <v>4550</v>
      </c>
      <c r="M20" s="204"/>
      <c r="N20" s="1029"/>
      <c r="O20" s="204">
        <f t="shared" si="2"/>
        <v>87611</v>
      </c>
    </row>
    <row r="21" spans="1:16" x14ac:dyDescent="0.3">
      <c r="A21" s="500"/>
      <c r="B21" s="500"/>
      <c r="C21" s="563"/>
      <c r="D21" s="563"/>
      <c r="E21" s="203" t="s">
        <v>131</v>
      </c>
      <c r="F21" s="266">
        <f t="shared" ref="F21:L21" si="3">+F14+F20</f>
        <v>252781</v>
      </c>
      <c r="G21" s="266">
        <f t="shared" si="3"/>
        <v>9512</v>
      </c>
      <c r="H21" s="266">
        <f t="shared" si="3"/>
        <v>5555</v>
      </c>
      <c r="I21" s="204">
        <f t="shared" si="3"/>
        <v>-2305</v>
      </c>
      <c r="J21" s="204">
        <f t="shared" si="3"/>
        <v>0</v>
      </c>
      <c r="K21" s="204">
        <f t="shared" si="3"/>
        <v>0</v>
      </c>
      <c r="L21" s="204">
        <f t="shared" si="3"/>
        <v>4550</v>
      </c>
      <c r="M21" s="204"/>
      <c r="N21" s="1029"/>
      <c r="O21" s="204">
        <f>+O14+O20</f>
        <v>270093</v>
      </c>
    </row>
    <row r="22" spans="1:16" ht="8.25" customHeight="1" x14ac:dyDescent="0.3">
      <c r="A22" s="500"/>
      <c r="B22" s="500"/>
      <c r="C22" s="563"/>
      <c r="D22" s="563"/>
      <c r="E22" s="192"/>
      <c r="F22" s="265"/>
      <c r="G22" s="265"/>
      <c r="H22" s="265"/>
      <c r="I22" s="1029"/>
      <c r="J22" s="1029"/>
      <c r="K22" s="1029"/>
      <c r="L22" s="1029"/>
      <c r="M22" s="1029"/>
      <c r="N22" s="1029"/>
      <c r="O22" s="1029"/>
    </row>
    <row r="23" spans="1:16" x14ac:dyDescent="0.3">
      <c r="A23" s="500"/>
      <c r="B23" s="500"/>
      <c r="C23" s="563"/>
      <c r="D23" s="563"/>
      <c r="E23" s="189" t="s">
        <v>128</v>
      </c>
      <c r="F23" s="265"/>
      <c r="G23" s="265"/>
      <c r="H23" s="265"/>
      <c r="I23" s="1029"/>
      <c r="J23" s="1029"/>
      <c r="K23" s="1029"/>
      <c r="L23" s="1029"/>
      <c r="M23" s="1029"/>
      <c r="N23" s="1029"/>
      <c r="O23" s="1029"/>
    </row>
    <row r="24" spans="1:16" x14ac:dyDescent="0.3">
      <c r="A24" s="500"/>
      <c r="B24" s="500"/>
      <c r="C24" s="563"/>
      <c r="D24" s="563"/>
      <c r="E24" s="192" t="s">
        <v>554</v>
      </c>
      <c r="F24" s="265">
        <v>10675</v>
      </c>
      <c r="G24" s="265">
        <v>1558</v>
      </c>
      <c r="H24" s="265">
        <v>0</v>
      </c>
      <c r="I24" s="1029">
        <v>-2194</v>
      </c>
      <c r="J24" s="1029">
        <v>-1395</v>
      </c>
      <c r="K24" s="1029">
        <v>0</v>
      </c>
      <c r="L24" s="1029">
        <v>0</v>
      </c>
      <c r="M24" s="1029"/>
      <c r="N24" s="1029"/>
      <c r="O24" s="1029">
        <f>SUM(F24:N24)</f>
        <v>8644</v>
      </c>
    </row>
    <row r="25" spans="1:16" x14ac:dyDescent="0.3">
      <c r="A25" s="500"/>
      <c r="B25" s="500"/>
      <c r="C25" s="563"/>
      <c r="D25" s="563"/>
      <c r="E25" s="101" t="s">
        <v>556</v>
      </c>
      <c r="F25" s="1029">
        <v>5143</v>
      </c>
      <c r="G25" s="1029">
        <v>1228</v>
      </c>
      <c r="H25" s="1029">
        <v>0</v>
      </c>
      <c r="I25" s="1029">
        <v>-1712</v>
      </c>
      <c r="J25" s="1029">
        <v>-1687</v>
      </c>
      <c r="K25" s="1029">
        <v>0</v>
      </c>
      <c r="L25" s="1029">
        <v>0</v>
      </c>
      <c r="M25" s="1029"/>
      <c r="N25" s="1029"/>
      <c r="O25" s="1029">
        <f>SUM(F25:N25)</f>
        <v>2972</v>
      </c>
    </row>
    <row r="26" spans="1:16" x14ac:dyDescent="0.3">
      <c r="A26" s="500"/>
      <c r="B26" s="500"/>
      <c r="C26" s="563"/>
      <c r="D26" s="563"/>
      <c r="E26" s="101" t="s">
        <v>555</v>
      </c>
      <c r="F26" s="1029">
        <v>1104</v>
      </c>
      <c r="G26" s="1029">
        <v>370</v>
      </c>
      <c r="H26" s="1029">
        <v>0</v>
      </c>
      <c r="I26" s="1029">
        <v>-305</v>
      </c>
      <c r="J26" s="1029">
        <v>0</v>
      </c>
      <c r="K26" s="1029">
        <v>0</v>
      </c>
      <c r="L26" s="1029">
        <v>0</v>
      </c>
      <c r="M26" s="1029"/>
      <c r="N26" s="1029"/>
      <c r="O26" s="1029">
        <f>SUM(F26:N26)</f>
        <v>1169</v>
      </c>
    </row>
    <row r="27" spans="1:16" x14ac:dyDescent="0.3">
      <c r="A27" s="500"/>
      <c r="B27" s="500"/>
      <c r="C27" s="563"/>
      <c r="D27" s="563"/>
      <c r="E27" s="101" t="s">
        <v>392</v>
      </c>
      <c r="F27" s="1029">
        <v>0</v>
      </c>
      <c r="G27" s="1029">
        <v>0</v>
      </c>
      <c r="H27" s="1029">
        <v>0</v>
      </c>
      <c r="I27" s="1029">
        <v>0</v>
      </c>
      <c r="J27" s="1029">
        <v>0</v>
      </c>
      <c r="K27" s="1029">
        <v>0</v>
      </c>
      <c r="L27" s="1029">
        <v>0</v>
      </c>
      <c r="M27" s="1029"/>
      <c r="N27" s="1029"/>
      <c r="O27" s="1029">
        <f>SUM(F27:N27)</f>
        <v>0</v>
      </c>
    </row>
    <row r="28" spans="1:16" x14ac:dyDescent="0.3">
      <c r="A28" s="500"/>
      <c r="B28" s="500"/>
      <c r="C28" s="563"/>
      <c r="D28" s="563"/>
      <c r="E28" s="1162" t="s">
        <v>391</v>
      </c>
      <c r="F28" s="1029">
        <v>16</v>
      </c>
      <c r="G28" s="1029">
        <v>53</v>
      </c>
      <c r="H28" s="1029">
        <v>0</v>
      </c>
      <c r="I28" s="1029">
        <f>-76+65</f>
        <v>-11</v>
      </c>
      <c r="J28" s="1029">
        <v>0</v>
      </c>
      <c r="K28" s="1029">
        <v>0</v>
      </c>
      <c r="L28" s="1029">
        <v>0</v>
      </c>
      <c r="M28" s="1029"/>
      <c r="N28" s="244"/>
      <c r="O28" s="1029">
        <f>SUM(F28:N28)</f>
        <v>58</v>
      </c>
    </row>
    <row r="29" spans="1:16" ht="16.5" customHeight="1" x14ac:dyDescent="0.3">
      <c r="A29" s="500"/>
      <c r="B29" s="500"/>
      <c r="C29" s="563"/>
      <c r="D29" s="563"/>
      <c r="E29" s="203" t="s">
        <v>595</v>
      </c>
      <c r="F29" s="266">
        <f t="shared" ref="F29:L29" si="4">SUM(F24:F28)</f>
        <v>16938</v>
      </c>
      <c r="G29" s="266">
        <f t="shared" si="4"/>
        <v>3209</v>
      </c>
      <c r="H29" s="266">
        <f t="shared" si="4"/>
        <v>0</v>
      </c>
      <c r="I29" s="204">
        <f t="shared" si="4"/>
        <v>-4222</v>
      </c>
      <c r="J29" s="204">
        <f t="shared" si="4"/>
        <v>-3082</v>
      </c>
      <c r="K29" s="204">
        <f t="shared" si="4"/>
        <v>0</v>
      </c>
      <c r="L29" s="204">
        <f t="shared" si="4"/>
        <v>0</v>
      </c>
      <c r="M29" s="204"/>
      <c r="N29" s="1029"/>
      <c r="O29" s="204">
        <f>SUM(O24:O28)</f>
        <v>12843</v>
      </c>
    </row>
    <row r="30" spans="1:16" s="61" customFormat="1" ht="8.25" customHeight="1" x14ac:dyDescent="0.3">
      <c r="A30" s="500"/>
      <c r="B30" s="239"/>
      <c r="C30" s="563"/>
      <c r="D30" s="563"/>
      <c r="E30" s="192"/>
      <c r="F30" s="267"/>
      <c r="G30" s="267"/>
      <c r="H30" s="267"/>
      <c r="I30" s="19"/>
      <c r="J30" s="19"/>
      <c r="K30" s="19"/>
      <c r="L30" s="19"/>
      <c r="M30" s="19"/>
      <c r="N30" s="19"/>
      <c r="O30" s="19"/>
    </row>
    <row r="31" spans="1:16" x14ac:dyDescent="0.3">
      <c r="A31" s="500"/>
      <c r="B31" s="500"/>
      <c r="C31" s="563"/>
      <c r="D31" s="563"/>
      <c r="E31" s="189" t="s">
        <v>99</v>
      </c>
      <c r="F31" s="265"/>
      <c r="G31" s="265"/>
      <c r="H31" s="265"/>
      <c r="I31" s="1029"/>
      <c r="J31" s="1029"/>
      <c r="K31" s="1029"/>
      <c r="L31" s="1029"/>
      <c r="M31" s="1029"/>
      <c r="N31" s="1029"/>
      <c r="O31" s="1029"/>
    </row>
    <row r="32" spans="1:16" x14ac:dyDescent="0.3">
      <c r="A32" s="500"/>
      <c r="B32" s="500"/>
      <c r="C32" s="563"/>
      <c r="D32" s="563"/>
      <c r="E32" s="192" t="s">
        <v>274</v>
      </c>
      <c r="F32" s="265">
        <v>167114</v>
      </c>
      <c r="G32" s="265">
        <v>3419</v>
      </c>
      <c r="H32" s="265">
        <v>0</v>
      </c>
      <c r="I32" s="1029">
        <v>-6900</v>
      </c>
      <c r="J32" s="1029">
        <v>0</v>
      </c>
      <c r="K32" s="1029">
        <v>0</v>
      </c>
      <c r="L32" s="1029">
        <v>2274</v>
      </c>
      <c r="M32" s="1029"/>
      <c r="N32" s="1029"/>
      <c r="O32" s="1029">
        <f t="shared" ref="O32:O40" si="5">SUM(F32:N32)</f>
        <v>165907</v>
      </c>
      <c r="P32" s="211"/>
    </row>
    <row r="33" spans="1:15" x14ac:dyDescent="0.3">
      <c r="A33" s="500"/>
      <c r="B33" s="500"/>
      <c r="C33" s="563"/>
      <c r="D33" s="563"/>
      <c r="E33" s="192" t="s">
        <v>636</v>
      </c>
      <c r="F33" s="265">
        <v>4959</v>
      </c>
      <c r="G33" s="265">
        <v>352</v>
      </c>
      <c r="H33" s="265">
        <v>0</v>
      </c>
      <c r="I33" s="1029">
        <v>-250</v>
      </c>
      <c r="J33" s="1029">
        <v>0</v>
      </c>
      <c r="K33" s="1029">
        <v>0</v>
      </c>
      <c r="L33" s="1029">
        <v>758</v>
      </c>
      <c r="M33" s="1029"/>
      <c r="N33" s="1029"/>
      <c r="O33" s="1029">
        <f t="shared" si="5"/>
        <v>5819</v>
      </c>
    </row>
    <row r="34" spans="1:15" x14ac:dyDescent="0.3">
      <c r="A34" s="500"/>
      <c r="B34" s="500"/>
      <c r="C34" s="563"/>
      <c r="D34" s="563"/>
      <c r="E34" s="192" t="s">
        <v>613</v>
      </c>
      <c r="F34" s="265">
        <v>8795</v>
      </c>
      <c r="G34" s="265">
        <v>198</v>
      </c>
      <c r="H34" s="265">
        <v>0</v>
      </c>
      <c r="I34" s="1029">
        <v>-850</v>
      </c>
      <c r="J34" s="1029">
        <v>0</v>
      </c>
      <c r="K34" s="1029">
        <v>0</v>
      </c>
      <c r="L34" s="1029">
        <v>0</v>
      </c>
      <c r="M34" s="1029"/>
      <c r="N34" s="1029"/>
      <c r="O34" s="1029">
        <f t="shared" si="5"/>
        <v>8143</v>
      </c>
    </row>
    <row r="35" spans="1:15" x14ac:dyDescent="0.3">
      <c r="A35" s="500"/>
      <c r="B35" s="500"/>
      <c r="C35" s="563"/>
      <c r="D35" s="563"/>
      <c r="E35" s="192" t="s">
        <v>365</v>
      </c>
      <c r="F35" s="265">
        <v>39871</v>
      </c>
      <c r="G35" s="265">
        <v>643</v>
      </c>
      <c r="H35" s="265">
        <v>1082</v>
      </c>
      <c r="I35" s="1029">
        <v>-660</v>
      </c>
      <c r="J35" s="1029">
        <v>0</v>
      </c>
      <c r="K35" s="1029">
        <v>0</v>
      </c>
      <c r="L35" s="1029">
        <v>0</v>
      </c>
      <c r="M35" s="1029"/>
      <c r="N35" s="1029"/>
      <c r="O35" s="1029">
        <f t="shared" si="5"/>
        <v>40936</v>
      </c>
    </row>
    <row r="36" spans="1:15" x14ac:dyDescent="0.3">
      <c r="A36" s="500"/>
      <c r="B36" s="500"/>
      <c r="C36" s="563"/>
      <c r="D36" s="563"/>
      <c r="E36" s="180" t="s">
        <v>614</v>
      </c>
      <c r="F36" s="265">
        <v>0</v>
      </c>
      <c r="G36" s="265">
        <v>0</v>
      </c>
      <c r="H36" s="265">
        <v>0</v>
      </c>
      <c r="I36" s="1029">
        <v>0</v>
      </c>
      <c r="J36" s="1029">
        <v>0</v>
      </c>
      <c r="K36" s="1029">
        <v>0</v>
      </c>
      <c r="L36" s="1029">
        <v>0</v>
      </c>
      <c r="M36" s="1029"/>
      <c r="N36" s="244"/>
      <c r="O36" s="1029">
        <f t="shared" si="5"/>
        <v>0</v>
      </c>
    </row>
    <row r="37" spans="1:15" x14ac:dyDescent="0.3">
      <c r="A37" s="500"/>
      <c r="B37" s="500"/>
      <c r="C37" s="563"/>
      <c r="D37" s="563"/>
      <c r="E37" s="192" t="s">
        <v>597</v>
      </c>
      <c r="F37" s="265">
        <v>0</v>
      </c>
      <c r="G37" s="265">
        <v>0</v>
      </c>
      <c r="H37" s="265">
        <v>0</v>
      </c>
      <c r="I37" s="1029">
        <v>0</v>
      </c>
      <c r="J37" s="1029">
        <v>0</v>
      </c>
      <c r="K37" s="1029">
        <v>0</v>
      </c>
      <c r="L37" s="1029">
        <v>0</v>
      </c>
      <c r="M37" s="1029"/>
      <c r="N37" s="244"/>
      <c r="O37" s="1029">
        <f t="shared" si="5"/>
        <v>0</v>
      </c>
    </row>
    <row r="38" spans="1:15" x14ac:dyDescent="0.3">
      <c r="A38" s="500"/>
      <c r="B38" s="500"/>
      <c r="C38" s="563"/>
      <c r="D38" s="563"/>
      <c r="E38" s="192" t="s">
        <v>1493</v>
      </c>
      <c r="F38" s="265">
        <v>0</v>
      </c>
      <c r="G38" s="265">
        <v>0</v>
      </c>
      <c r="H38" s="265">
        <v>0</v>
      </c>
      <c r="I38" s="1029">
        <v>0</v>
      </c>
      <c r="J38" s="1029">
        <v>0</v>
      </c>
      <c r="K38" s="1029">
        <v>0</v>
      </c>
      <c r="L38" s="1029">
        <v>0</v>
      </c>
      <c r="M38" s="1029"/>
      <c r="N38" s="244"/>
      <c r="O38" s="1029">
        <f t="shared" si="5"/>
        <v>0</v>
      </c>
    </row>
    <row r="39" spans="1:15" x14ac:dyDescent="0.3">
      <c r="A39" s="500"/>
      <c r="B39" s="500"/>
      <c r="C39" s="563"/>
      <c r="D39" s="563"/>
      <c r="E39" s="192" t="s">
        <v>393</v>
      </c>
      <c r="F39" s="265">
        <v>0</v>
      </c>
      <c r="G39" s="265">
        <v>0</v>
      </c>
      <c r="H39" s="265">
        <v>0</v>
      </c>
      <c r="I39" s="1029">
        <v>0</v>
      </c>
      <c r="J39" s="1029">
        <v>0</v>
      </c>
      <c r="K39" s="1029">
        <v>0</v>
      </c>
      <c r="L39" s="1029">
        <v>0</v>
      </c>
      <c r="M39" s="1029"/>
      <c r="N39" s="244"/>
      <c r="O39" s="1029">
        <f t="shared" si="5"/>
        <v>0</v>
      </c>
    </row>
    <row r="40" spans="1:15" x14ac:dyDescent="0.3">
      <c r="A40" s="500"/>
      <c r="B40" s="500"/>
      <c r="C40" s="563"/>
      <c r="D40" s="563"/>
      <c r="E40" s="101" t="s">
        <v>1494</v>
      </c>
      <c r="F40" s="265">
        <v>0</v>
      </c>
      <c r="G40" s="265">
        <v>0</v>
      </c>
      <c r="H40" s="265">
        <v>0</v>
      </c>
      <c r="I40" s="1029">
        <v>0</v>
      </c>
      <c r="J40" s="1029">
        <v>0</v>
      </c>
      <c r="K40" s="1029">
        <v>0</v>
      </c>
      <c r="L40" s="1029">
        <v>0</v>
      </c>
      <c r="M40" s="1029"/>
      <c r="N40" s="244"/>
      <c r="O40" s="1029">
        <f t="shared" si="5"/>
        <v>0</v>
      </c>
    </row>
    <row r="41" spans="1:15" x14ac:dyDescent="0.3">
      <c r="A41" s="500"/>
      <c r="B41" s="500"/>
      <c r="C41" s="563"/>
      <c r="D41" s="563"/>
      <c r="E41" s="203" t="s">
        <v>566</v>
      </c>
      <c r="F41" s="266">
        <f>SUM(F32:F40)</f>
        <v>220739</v>
      </c>
      <c r="G41" s="266">
        <f t="shared" ref="G41" si="6">SUM(G32:G40)</f>
        <v>4612</v>
      </c>
      <c r="H41" s="266">
        <f t="shared" ref="H41:O41" si="7">SUM(H32:H40)</f>
        <v>1082</v>
      </c>
      <c r="I41" s="204">
        <f t="shared" si="7"/>
        <v>-8660</v>
      </c>
      <c r="J41" s="204">
        <f t="shared" si="7"/>
        <v>0</v>
      </c>
      <c r="K41" s="204">
        <f t="shared" si="7"/>
        <v>0</v>
      </c>
      <c r="L41" s="204">
        <f t="shared" si="7"/>
        <v>3032</v>
      </c>
      <c r="M41" s="204"/>
      <c r="N41" s="1029"/>
      <c r="O41" s="204">
        <f t="shared" si="7"/>
        <v>220805</v>
      </c>
    </row>
    <row r="42" spans="1:15" x14ac:dyDescent="0.3">
      <c r="A42" s="500"/>
      <c r="B42" s="500"/>
      <c r="C42" s="563"/>
      <c r="D42" s="563"/>
      <c r="F42" s="269"/>
      <c r="G42" s="269"/>
      <c r="H42" s="269"/>
      <c r="I42" s="26"/>
      <c r="J42" s="26"/>
      <c r="K42" s="26"/>
      <c r="L42" s="26"/>
      <c r="M42" s="26"/>
      <c r="N42" s="1029"/>
      <c r="O42" s="26"/>
    </row>
    <row r="43" spans="1:15" ht="5.25" customHeight="1" x14ac:dyDescent="0.3">
      <c r="A43" s="500"/>
      <c r="B43" s="500"/>
      <c r="C43" s="563"/>
      <c r="D43" s="563"/>
      <c r="F43" s="270"/>
      <c r="G43" s="270"/>
      <c r="H43" s="270"/>
      <c r="I43" s="270"/>
      <c r="J43" s="270"/>
      <c r="K43" s="270"/>
      <c r="L43" s="270"/>
      <c r="M43" s="270"/>
      <c r="N43" s="271"/>
      <c r="O43" s="270"/>
    </row>
    <row r="44" spans="1:15" x14ac:dyDescent="0.3">
      <c r="A44" s="500"/>
      <c r="B44" s="500"/>
      <c r="C44" s="563"/>
      <c r="D44" s="563"/>
      <c r="E44" s="189" t="s">
        <v>154</v>
      </c>
      <c r="F44" s="272"/>
      <c r="G44" s="272"/>
      <c r="H44" s="272"/>
      <c r="I44" s="272"/>
      <c r="J44" s="272"/>
      <c r="K44" s="272"/>
      <c r="L44" s="272"/>
      <c r="M44" s="272"/>
      <c r="N44" s="268"/>
      <c r="O44" s="272"/>
    </row>
    <row r="45" spans="1:15" x14ac:dyDescent="0.3">
      <c r="A45" s="500"/>
      <c r="B45" s="500"/>
      <c r="C45" s="563"/>
      <c r="D45" s="563"/>
      <c r="E45" s="181" t="s">
        <v>98</v>
      </c>
      <c r="F45" s="265">
        <v>5385</v>
      </c>
      <c r="G45" s="265">
        <v>3329</v>
      </c>
      <c r="H45" s="265">
        <v>0</v>
      </c>
      <c r="I45" s="265">
        <v>0</v>
      </c>
      <c r="J45" s="265">
        <v>0</v>
      </c>
      <c r="K45" s="265">
        <v>0</v>
      </c>
      <c r="L45" s="1029">
        <v>-4550</v>
      </c>
      <c r="M45" s="1029"/>
      <c r="N45" s="265"/>
      <c r="O45" s="265">
        <f>SUM(F45:H45)-I45-J45+L45-K45</f>
        <v>4164</v>
      </c>
    </row>
    <row r="46" spans="1:15" x14ac:dyDescent="0.3">
      <c r="A46" s="500"/>
      <c r="B46" s="500"/>
      <c r="C46" s="563"/>
      <c r="D46" s="563"/>
      <c r="E46" s="192" t="s">
        <v>274</v>
      </c>
      <c r="F46" s="265">
        <v>2692</v>
      </c>
      <c r="G46" s="265">
        <v>1664</v>
      </c>
      <c r="H46" s="265">
        <v>0</v>
      </c>
      <c r="I46" s="265">
        <v>0</v>
      </c>
      <c r="J46" s="265">
        <v>0</v>
      </c>
      <c r="K46" s="265">
        <v>0</v>
      </c>
      <c r="L46" s="1029">
        <f>-2275+1</f>
        <v>-2274</v>
      </c>
      <c r="M46" s="1029"/>
      <c r="N46" s="265"/>
      <c r="O46" s="265">
        <f>SUM(F46:H46)-I46-J46+L46-K46</f>
        <v>2082</v>
      </c>
    </row>
    <row r="47" spans="1:15" x14ac:dyDescent="0.3">
      <c r="A47" s="500"/>
      <c r="B47" s="500"/>
      <c r="C47" s="563"/>
      <c r="D47" s="563"/>
      <c r="E47" s="192" t="s">
        <v>636</v>
      </c>
      <c r="F47" s="265">
        <v>897</v>
      </c>
      <c r="G47" s="265">
        <v>555</v>
      </c>
      <c r="H47" s="265">
        <v>0</v>
      </c>
      <c r="I47" s="265">
        <v>0</v>
      </c>
      <c r="J47" s="265">
        <v>0</v>
      </c>
      <c r="K47" s="265">
        <v>0</v>
      </c>
      <c r="L47" s="1029">
        <v>-758</v>
      </c>
      <c r="M47" s="1029"/>
      <c r="N47" s="265"/>
      <c r="O47" s="265">
        <f>SUM(F47:H47)-I47-J47+L47-K47</f>
        <v>694</v>
      </c>
    </row>
    <row r="48" spans="1:15" x14ac:dyDescent="0.3">
      <c r="A48" s="500"/>
      <c r="B48" s="500"/>
      <c r="C48" s="563"/>
      <c r="D48" s="563"/>
      <c r="E48" s="203" t="s">
        <v>359</v>
      </c>
      <c r="F48" s="266">
        <f>F45+F46+F47</f>
        <v>8974</v>
      </c>
      <c r="G48" s="266">
        <f t="shared" ref="G48" si="8">G45+G46+G47</f>
        <v>5548</v>
      </c>
      <c r="H48" s="266">
        <f t="shared" ref="H48:L48" si="9">H45+H46+H47</f>
        <v>0</v>
      </c>
      <c r="I48" s="266">
        <f t="shared" si="9"/>
        <v>0</v>
      </c>
      <c r="J48" s="266">
        <f t="shared" si="9"/>
        <v>0</v>
      </c>
      <c r="K48" s="266">
        <f t="shared" si="9"/>
        <v>0</v>
      </c>
      <c r="L48" s="204">
        <f t="shared" si="9"/>
        <v>-7582</v>
      </c>
      <c r="M48" s="204"/>
      <c r="N48" s="265"/>
      <c r="O48" s="266">
        <f>SUM(F48:H48)-I48-J48+L48-K48</f>
        <v>6940</v>
      </c>
    </row>
    <row r="49" spans="1:17" ht="35.25" customHeight="1" x14ac:dyDescent="0.3">
      <c r="A49" s="500"/>
      <c r="B49" s="500"/>
      <c r="C49" s="563"/>
      <c r="D49" s="563"/>
      <c r="E49" s="1480" t="s">
        <v>1482</v>
      </c>
      <c r="F49" s="1597">
        <f t="shared" ref="F49:L49" si="10">+F21+F29+F41+F48</f>
        <v>499432</v>
      </c>
      <c r="G49" s="1597">
        <f t="shared" si="10"/>
        <v>22881</v>
      </c>
      <c r="H49" s="1597">
        <f t="shared" si="10"/>
        <v>6637</v>
      </c>
      <c r="I49" s="1597">
        <f t="shared" si="10"/>
        <v>-15187</v>
      </c>
      <c r="J49" s="1597">
        <f t="shared" si="10"/>
        <v>-3082</v>
      </c>
      <c r="K49" s="1597">
        <f t="shared" si="10"/>
        <v>0</v>
      </c>
      <c r="L49" s="1597">
        <f t="shared" si="10"/>
        <v>0</v>
      </c>
      <c r="M49" s="1597"/>
      <c r="N49" s="1598"/>
      <c r="O49" s="1597">
        <f>+O21+O29+O41+O48</f>
        <v>510681</v>
      </c>
    </row>
    <row r="50" spans="1:17" x14ac:dyDescent="0.3">
      <c r="A50" s="500"/>
      <c r="B50" s="500"/>
      <c r="C50" s="563"/>
      <c r="D50" s="563"/>
      <c r="E50" s="1480"/>
      <c r="F50" s="1598"/>
      <c r="G50" s="1598"/>
      <c r="H50" s="1598"/>
      <c r="I50" s="1598"/>
      <c r="J50" s="1598"/>
      <c r="K50" s="1598"/>
      <c r="L50" s="1598"/>
      <c r="M50" s="1598"/>
      <c r="N50" s="1598"/>
      <c r="O50" s="1598"/>
    </row>
    <row r="51" spans="1:17" x14ac:dyDescent="0.3">
      <c r="A51" s="500"/>
      <c r="B51" s="500"/>
      <c r="C51" s="563"/>
      <c r="D51" s="563"/>
      <c r="E51" s="1919" t="s">
        <v>1966</v>
      </c>
      <c r="F51" s="1598"/>
      <c r="G51" s="1598"/>
      <c r="H51" s="1598"/>
      <c r="I51" s="1598"/>
      <c r="J51" s="1598"/>
      <c r="K51" s="1598"/>
      <c r="L51" s="1598"/>
      <c r="M51" s="1598"/>
      <c r="N51" s="1598"/>
      <c r="O51" s="1598"/>
    </row>
    <row r="52" spans="1:17" x14ac:dyDescent="0.3">
      <c r="A52" s="500"/>
      <c r="B52" s="500"/>
      <c r="C52" s="563"/>
      <c r="D52" s="563"/>
      <c r="E52" s="192" t="s">
        <v>1967</v>
      </c>
      <c r="F52" s="1598"/>
      <c r="G52" s="1598"/>
      <c r="H52" s="1598"/>
      <c r="I52" s="1598"/>
      <c r="J52" s="1598"/>
      <c r="K52" s="1598"/>
      <c r="L52" s="1598"/>
      <c r="M52" s="1598"/>
      <c r="N52" s="1598"/>
      <c r="O52" s="1598"/>
      <c r="P52" s="1686"/>
    </row>
    <row r="53" spans="1:17" ht="17.25" thickBot="1" x14ac:dyDescent="0.35">
      <c r="A53" s="500"/>
      <c r="B53" s="500"/>
      <c r="C53" s="563"/>
      <c r="D53" s="563"/>
      <c r="E53" s="192" t="s">
        <v>254</v>
      </c>
      <c r="F53" s="1598"/>
      <c r="G53" s="1598"/>
      <c r="H53" s="1598"/>
      <c r="I53" s="1598"/>
      <c r="J53" s="1598"/>
      <c r="K53" s="1598"/>
      <c r="L53" s="1598"/>
      <c r="M53" s="1598"/>
      <c r="N53" s="1598"/>
      <c r="O53" s="1598"/>
    </row>
    <row r="54" spans="1:17" ht="18" customHeight="1" thickBot="1" x14ac:dyDescent="0.35">
      <c r="C54" s="564"/>
      <c r="D54" s="564"/>
      <c r="E54" s="1961" t="s">
        <v>1999</v>
      </c>
      <c r="F54" s="1911"/>
      <c r="G54" s="1911"/>
      <c r="H54" s="1911"/>
      <c r="I54" s="1911"/>
      <c r="J54" s="1911"/>
      <c r="K54" s="1911"/>
      <c r="L54" s="1911"/>
      <c r="M54" s="1964"/>
      <c r="N54" s="1964"/>
      <c r="O54" s="1956"/>
    </row>
    <row r="55" spans="1:17" x14ac:dyDescent="0.3">
      <c r="A55" s="236"/>
      <c r="B55" s="236"/>
      <c r="C55" s="564"/>
      <c r="D55" s="564"/>
      <c r="E55" s="554"/>
    </row>
    <row r="56" spans="1:17" ht="15.75" customHeight="1" x14ac:dyDescent="0.3">
      <c r="A56" s="236"/>
      <c r="B56" s="239"/>
      <c r="C56" s="94" t="s">
        <v>298</v>
      </c>
      <c r="D56" s="553">
        <f>D4</f>
        <v>6.1</v>
      </c>
      <c r="E56" s="94" t="s">
        <v>1648</v>
      </c>
      <c r="F56" s="1481"/>
      <c r="G56" s="312"/>
      <c r="H56" s="312"/>
      <c r="I56" s="312"/>
      <c r="J56" s="312"/>
      <c r="K56" s="2125" t="s">
        <v>470</v>
      </c>
      <c r="L56" s="312"/>
      <c r="M56" s="1489"/>
      <c r="N56" s="355"/>
      <c r="O56" s="312"/>
      <c r="P56" s="1391"/>
    </row>
    <row r="57" spans="1:17" ht="9.75" customHeight="1" x14ac:dyDescent="0.3">
      <c r="A57" s="500"/>
      <c r="B57" s="239"/>
      <c r="C57" s="94"/>
      <c r="D57" s="94"/>
      <c r="E57" s="710"/>
      <c r="F57" s="1481"/>
      <c r="G57" s="538"/>
      <c r="H57" s="538"/>
      <c r="I57" s="538"/>
      <c r="J57" s="538"/>
      <c r="K57" s="2125"/>
      <c r="L57" s="538"/>
      <c r="M57" s="1489"/>
      <c r="N57" s="355"/>
      <c r="O57" s="538"/>
    </row>
    <row r="58" spans="1:17" ht="15.75" customHeight="1" x14ac:dyDescent="0.3">
      <c r="A58" s="500"/>
      <c r="B58" s="239"/>
      <c r="C58" s="94"/>
      <c r="D58" s="94"/>
      <c r="E58" s="1473" t="s">
        <v>1649</v>
      </c>
      <c r="F58" s="1481"/>
      <c r="G58" s="538"/>
      <c r="H58" s="538"/>
      <c r="I58" s="538"/>
      <c r="J58" s="538"/>
      <c r="K58" s="2125"/>
      <c r="L58" s="538"/>
      <c r="M58" s="1489"/>
      <c r="N58" s="355"/>
      <c r="O58" s="538"/>
      <c r="P58" s="1391"/>
    </row>
    <row r="59" spans="1:17" s="61" customFormat="1" ht="71.25" customHeight="1" x14ac:dyDescent="0.3">
      <c r="A59" s="233">
        <v>116</v>
      </c>
      <c r="B59" s="233" t="s">
        <v>239</v>
      </c>
      <c r="C59" s="552"/>
      <c r="D59" s="552"/>
      <c r="E59" s="216">
        <f>'Merge Details_Printing instr'!A19</f>
        <v>2022</v>
      </c>
      <c r="F59" s="1482" t="s">
        <v>467</v>
      </c>
      <c r="G59" s="328" t="s">
        <v>83</v>
      </c>
      <c r="H59" s="328" t="s">
        <v>468</v>
      </c>
      <c r="I59" s="328" t="s">
        <v>469</v>
      </c>
      <c r="J59" s="328" t="s">
        <v>596</v>
      </c>
      <c r="K59" s="2126"/>
      <c r="L59" s="356" t="s">
        <v>349</v>
      </c>
      <c r="M59" s="356"/>
      <c r="N59" s="357"/>
    </row>
    <row r="60" spans="1:17" ht="18" customHeight="1" x14ac:dyDescent="0.3">
      <c r="A60" s="236"/>
      <c r="B60" s="236"/>
      <c r="F60" s="74"/>
      <c r="G60" s="1543"/>
      <c r="H60" s="1883" t="str">
        <f>"(note "&amp;'Note 9'!D5&amp;")"</f>
        <v>(note 9.1)</v>
      </c>
      <c r="I60" s="1883" t="str">
        <f>"(note "&amp;'Notes 2 to 5'!E255&amp;")"</f>
        <v>(note 3.4)</v>
      </c>
      <c r="J60" s="74"/>
      <c r="K60" s="160" t="s">
        <v>215</v>
      </c>
    </row>
    <row r="61" spans="1:17" s="61" customFormat="1" ht="18" customHeight="1" x14ac:dyDescent="0.3">
      <c r="A61" s="239"/>
      <c r="B61" s="239"/>
      <c r="C61" s="189"/>
      <c r="D61" s="189"/>
      <c r="E61" s="190"/>
      <c r="F61" s="160" t="s">
        <v>65</v>
      </c>
      <c r="G61" s="160" t="s">
        <v>65</v>
      </c>
      <c r="H61" s="160" t="s">
        <v>65</v>
      </c>
      <c r="I61" s="160" t="s">
        <v>65</v>
      </c>
      <c r="J61" s="160" t="s">
        <v>65</v>
      </c>
      <c r="K61" s="160" t="s">
        <v>65</v>
      </c>
      <c r="L61" s="160" t="s">
        <v>65</v>
      </c>
      <c r="M61" s="160"/>
      <c r="N61" s="191"/>
    </row>
    <row r="62" spans="1:17" x14ac:dyDescent="0.3">
      <c r="A62" s="236"/>
      <c r="B62" s="236"/>
      <c r="E62" s="189" t="s">
        <v>471</v>
      </c>
      <c r="F62" s="193"/>
      <c r="G62" s="193"/>
      <c r="H62" s="477"/>
      <c r="I62" s="477"/>
      <c r="J62" s="477"/>
      <c r="K62" s="477"/>
      <c r="L62" s="477"/>
      <c r="M62" s="477"/>
      <c r="N62" s="477"/>
      <c r="Q62" s="3"/>
    </row>
    <row r="63" spans="1:17" x14ac:dyDescent="0.3">
      <c r="A63" s="236"/>
      <c r="B63" s="236"/>
      <c r="E63" s="181" t="s">
        <v>97</v>
      </c>
      <c r="F63" s="200">
        <v>165810</v>
      </c>
      <c r="G63" s="265">
        <v>0</v>
      </c>
      <c r="H63" s="1029">
        <v>0</v>
      </c>
      <c r="I63" s="1029">
        <v>0</v>
      </c>
      <c r="J63" s="1029">
        <v>0</v>
      </c>
      <c r="K63" s="1029">
        <v>0</v>
      </c>
      <c r="L63" s="1029">
        <v>0</v>
      </c>
      <c r="M63" s="1029"/>
      <c r="N63" s="116"/>
      <c r="Q63" s="3"/>
    </row>
    <row r="64" spans="1:17" x14ac:dyDescent="0.3">
      <c r="A64" s="236"/>
      <c r="B64" s="236"/>
      <c r="E64" s="181" t="s">
        <v>190</v>
      </c>
      <c r="F64" s="265">
        <v>0</v>
      </c>
      <c r="G64" s="265">
        <v>0</v>
      </c>
      <c r="H64" s="1029">
        <v>0</v>
      </c>
      <c r="I64" s="1029">
        <v>0</v>
      </c>
      <c r="J64" s="1029">
        <v>0</v>
      </c>
      <c r="K64" s="1029">
        <v>0</v>
      </c>
      <c r="L64" s="1029">
        <v>0</v>
      </c>
      <c r="M64" s="1029"/>
      <c r="N64" s="116"/>
      <c r="Q64" s="3"/>
    </row>
    <row r="65" spans="1:17" x14ac:dyDescent="0.3">
      <c r="A65" s="236"/>
      <c r="B65" s="236"/>
      <c r="E65" s="181" t="s">
        <v>210</v>
      </c>
      <c r="F65" s="200">
        <v>4909</v>
      </c>
      <c r="G65" s="200">
        <v>2947</v>
      </c>
      <c r="H65" s="1029">
        <v>0</v>
      </c>
      <c r="I65" s="1029">
        <v>-289</v>
      </c>
      <c r="J65" s="1029">
        <v>0</v>
      </c>
      <c r="K65" s="1029">
        <v>0</v>
      </c>
      <c r="L65" s="1029">
        <v>0</v>
      </c>
      <c r="M65" s="1029"/>
      <c r="N65" s="116"/>
      <c r="Q65" s="3"/>
    </row>
    <row r="66" spans="1:17" x14ac:dyDescent="0.3">
      <c r="A66" s="236"/>
      <c r="B66" s="236"/>
      <c r="E66" s="203" t="s">
        <v>130</v>
      </c>
      <c r="F66" s="202">
        <f>SUM(F63:F65)</f>
        <v>170719</v>
      </c>
      <c r="G66" s="202">
        <f t="shared" ref="G66:L66" si="11">SUM(G63:G65)</f>
        <v>2947</v>
      </c>
      <c r="H66" s="204">
        <f t="shared" si="11"/>
        <v>0</v>
      </c>
      <c r="I66" s="204">
        <f t="shared" si="11"/>
        <v>-289</v>
      </c>
      <c r="J66" s="204">
        <f t="shared" si="11"/>
        <v>0</v>
      </c>
      <c r="K66" s="204">
        <f t="shared" si="11"/>
        <v>0</v>
      </c>
      <c r="L66" s="204">
        <f t="shared" si="11"/>
        <v>0</v>
      </c>
      <c r="M66" s="1029"/>
      <c r="N66" s="1483"/>
      <c r="Q66" s="3"/>
    </row>
    <row r="67" spans="1:17" ht="9" customHeight="1" x14ac:dyDescent="0.3">
      <c r="A67" s="236"/>
      <c r="B67" s="236"/>
      <c r="E67" s="18"/>
      <c r="F67" s="200"/>
      <c r="G67" s="200"/>
      <c r="H67" s="116"/>
      <c r="I67" s="116"/>
      <c r="J67" s="116"/>
      <c r="K67" s="116"/>
      <c r="L67" s="116"/>
      <c r="M67" s="116"/>
      <c r="N67" s="116"/>
      <c r="Q67" s="3"/>
    </row>
    <row r="68" spans="1:17" x14ac:dyDescent="0.3">
      <c r="A68" s="236"/>
      <c r="B68" s="236"/>
      <c r="E68" s="181" t="s">
        <v>98</v>
      </c>
      <c r="F68" s="200">
        <v>68959</v>
      </c>
      <c r="G68" s="200">
        <v>2506</v>
      </c>
      <c r="H68" s="1029">
        <v>0</v>
      </c>
      <c r="I68" s="1029">
        <v>-1639</v>
      </c>
      <c r="J68" s="1029">
        <v>0</v>
      </c>
      <c r="K68" s="1029">
        <v>0</v>
      </c>
      <c r="L68" s="116">
        <v>4094</v>
      </c>
      <c r="M68" s="116"/>
      <c r="N68" s="116"/>
    </row>
    <row r="69" spans="1:17" x14ac:dyDescent="0.3">
      <c r="A69" s="236"/>
      <c r="B69" s="236"/>
      <c r="E69" s="181" t="s">
        <v>553</v>
      </c>
      <c r="F69" s="200">
        <v>4879</v>
      </c>
      <c r="G69" s="200">
        <v>273</v>
      </c>
      <c r="H69" s="1029">
        <v>0</v>
      </c>
      <c r="I69" s="1029">
        <v>-193</v>
      </c>
      <c r="J69" s="1029">
        <v>0</v>
      </c>
      <c r="K69" s="1029">
        <v>0</v>
      </c>
      <c r="L69" s="1029">
        <v>0</v>
      </c>
      <c r="M69" s="1029"/>
      <c r="N69" s="116"/>
    </row>
    <row r="70" spans="1:17" x14ac:dyDescent="0.3">
      <c r="A70" s="236"/>
      <c r="B70" s="236"/>
      <c r="E70" s="192" t="s">
        <v>267</v>
      </c>
      <c r="F70" s="265">
        <v>0</v>
      </c>
      <c r="G70" s="265">
        <v>0</v>
      </c>
      <c r="H70" s="1029">
        <v>0</v>
      </c>
      <c r="I70" s="1029">
        <v>0</v>
      </c>
      <c r="J70" s="1029">
        <v>0</v>
      </c>
      <c r="K70" s="1029">
        <v>0</v>
      </c>
      <c r="L70" s="1029">
        <v>0</v>
      </c>
      <c r="M70" s="1029"/>
      <c r="N70" s="116"/>
    </row>
    <row r="71" spans="1:17" x14ac:dyDescent="0.3">
      <c r="A71" s="236"/>
      <c r="B71" s="236"/>
      <c r="E71" s="192" t="s">
        <v>472</v>
      </c>
      <c r="F71" s="200">
        <v>569</v>
      </c>
      <c r="G71" s="200">
        <v>93</v>
      </c>
      <c r="H71" s="1029">
        <v>0</v>
      </c>
      <c r="I71" s="1029">
        <v>-137</v>
      </c>
      <c r="J71" s="1029">
        <v>0</v>
      </c>
      <c r="K71" s="1029">
        <v>0</v>
      </c>
      <c r="L71" s="1029">
        <v>0</v>
      </c>
      <c r="M71" s="1029"/>
      <c r="N71" s="116"/>
    </row>
    <row r="72" spans="1:17" x14ac:dyDescent="0.3">
      <c r="A72" s="236"/>
      <c r="B72" s="236"/>
      <c r="E72" s="203" t="s">
        <v>129</v>
      </c>
      <c r="F72" s="462">
        <f>SUM(F68:F71)</f>
        <v>74407</v>
      </c>
      <c r="G72" s="202">
        <f t="shared" ref="G72:L72" si="12">SUM(G68:G71)</f>
        <v>2872</v>
      </c>
      <c r="H72" s="204">
        <f t="shared" si="12"/>
        <v>0</v>
      </c>
      <c r="I72" s="204">
        <f t="shared" si="12"/>
        <v>-1969</v>
      </c>
      <c r="J72" s="204">
        <f t="shared" si="12"/>
        <v>0</v>
      </c>
      <c r="K72" s="204">
        <f t="shared" si="12"/>
        <v>0</v>
      </c>
      <c r="L72" s="462">
        <f t="shared" si="12"/>
        <v>4094</v>
      </c>
      <c r="M72" s="116"/>
      <c r="N72" s="1483"/>
    </row>
    <row r="73" spans="1:17" x14ac:dyDescent="0.3">
      <c r="A73" s="236"/>
      <c r="B73" s="236"/>
      <c r="E73" s="203" t="s">
        <v>131</v>
      </c>
      <c r="F73" s="202">
        <f>+F66+F72</f>
        <v>245126</v>
      </c>
      <c r="G73" s="202">
        <f t="shared" ref="G73:L73" si="13">+G66+G72</f>
        <v>5819</v>
      </c>
      <c r="H73" s="204">
        <f t="shared" si="13"/>
        <v>0</v>
      </c>
      <c r="I73" s="204">
        <f t="shared" si="13"/>
        <v>-2258</v>
      </c>
      <c r="J73" s="204">
        <f t="shared" si="13"/>
        <v>0</v>
      </c>
      <c r="K73" s="204">
        <f t="shared" si="13"/>
        <v>0</v>
      </c>
      <c r="L73" s="462">
        <f t="shared" si="13"/>
        <v>4094</v>
      </c>
      <c r="M73" s="116"/>
      <c r="N73" s="1483"/>
    </row>
    <row r="74" spans="1:17" ht="8.25" customHeight="1" x14ac:dyDescent="0.3">
      <c r="A74" s="236"/>
      <c r="B74" s="236"/>
      <c r="E74" s="192"/>
      <c r="F74" s="200"/>
      <c r="G74" s="200"/>
      <c r="H74" s="116"/>
      <c r="I74" s="116"/>
      <c r="J74" s="116"/>
      <c r="K74" s="116"/>
      <c r="L74" s="116"/>
      <c r="M74" s="116"/>
      <c r="N74" s="116"/>
    </row>
    <row r="75" spans="1:17" x14ac:dyDescent="0.3">
      <c r="A75" s="236"/>
      <c r="B75" s="236"/>
      <c r="E75" s="189" t="s">
        <v>128</v>
      </c>
      <c r="F75" s="200"/>
      <c r="G75" s="200"/>
      <c r="H75" s="116"/>
      <c r="I75" s="116"/>
      <c r="J75" s="116"/>
      <c r="K75" s="116"/>
      <c r="L75" s="116"/>
      <c r="M75" s="116"/>
      <c r="N75" s="116"/>
    </row>
    <row r="76" spans="1:17" x14ac:dyDescent="0.3">
      <c r="A76" s="236"/>
      <c r="B76" s="236"/>
      <c r="E76" s="192" t="s">
        <v>554</v>
      </c>
      <c r="F76" s="200">
        <v>11448</v>
      </c>
      <c r="G76" s="200">
        <v>2291</v>
      </c>
      <c r="H76" s="1029">
        <v>0</v>
      </c>
      <c r="I76" s="1029">
        <v>-2129</v>
      </c>
      <c r="J76" s="1029">
        <v>-935</v>
      </c>
      <c r="K76" s="1029">
        <v>0</v>
      </c>
      <c r="L76" s="1029">
        <v>0</v>
      </c>
      <c r="M76" s="1029"/>
      <c r="N76" s="116"/>
    </row>
    <row r="77" spans="1:17" x14ac:dyDescent="0.3">
      <c r="A77" s="236"/>
      <c r="B77" s="236"/>
      <c r="E77" s="101" t="s">
        <v>556</v>
      </c>
      <c r="F77" s="116">
        <v>6138</v>
      </c>
      <c r="G77" s="116">
        <v>1807</v>
      </c>
      <c r="H77" s="1029">
        <v>0</v>
      </c>
      <c r="I77" s="1029">
        <v>-1669</v>
      </c>
      <c r="J77" s="1029">
        <v>-1133</v>
      </c>
      <c r="K77" s="1029">
        <v>0</v>
      </c>
      <c r="L77" s="1029">
        <v>0</v>
      </c>
      <c r="M77" s="1029"/>
      <c r="N77" s="116"/>
    </row>
    <row r="78" spans="1:17" x14ac:dyDescent="0.3">
      <c r="A78" s="236"/>
      <c r="B78" s="236"/>
      <c r="E78" s="101" t="s">
        <v>555</v>
      </c>
      <c r="F78" s="116">
        <v>857</v>
      </c>
      <c r="G78" s="116">
        <v>544</v>
      </c>
      <c r="H78" s="1029">
        <v>0</v>
      </c>
      <c r="I78" s="1029">
        <v>-297</v>
      </c>
      <c r="J78" s="1029">
        <v>0</v>
      </c>
      <c r="K78" s="1029">
        <v>0</v>
      </c>
      <c r="L78" s="1029">
        <v>0</v>
      </c>
      <c r="M78" s="1029"/>
      <c r="N78" s="116"/>
    </row>
    <row r="79" spans="1:17" x14ac:dyDescent="0.3">
      <c r="A79" s="236"/>
      <c r="B79" s="236"/>
      <c r="E79" s="101" t="s">
        <v>392</v>
      </c>
      <c r="F79" s="265">
        <v>0</v>
      </c>
      <c r="G79" s="265">
        <v>0</v>
      </c>
      <c r="H79" s="1029">
        <v>0</v>
      </c>
      <c r="I79" s="1029">
        <v>0</v>
      </c>
      <c r="J79" s="1029">
        <v>0</v>
      </c>
      <c r="K79" s="1029">
        <v>0</v>
      </c>
      <c r="L79" s="1029">
        <v>0</v>
      </c>
      <c r="M79" s="1029"/>
      <c r="N79" s="116"/>
    </row>
    <row r="80" spans="1:17" x14ac:dyDescent="0.3">
      <c r="A80" s="236"/>
      <c r="B80" s="236"/>
      <c r="E80" s="1162" t="s">
        <v>391</v>
      </c>
      <c r="F80" s="265">
        <v>0</v>
      </c>
      <c r="G80" s="116">
        <v>27</v>
      </c>
      <c r="H80" s="1029">
        <v>0</v>
      </c>
      <c r="I80" s="1029">
        <v>-11</v>
      </c>
      <c r="J80" s="1029">
        <v>0</v>
      </c>
      <c r="K80" s="1029">
        <v>0</v>
      </c>
      <c r="L80" s="1029">
        <v>0</v>
      </c>
      <c r="M80" s="1029"/>
      <c r="N80" s="41"/>
    </row>
    <row r="81" spans="1:16" x14ac:dyDescent="0.3">
      <c r="A81" s="236"/>
      <c r="B81" s="236"/>
      <c r="E81" s="203" t="s">
        <v>595</v>
      </c>
      <c r="F81" s="202">
        <f t="shared" ref="F81:L81" si="14">SUM(F76:F80)</f>
        <v>18443</v>
      </c>
      <c r="G81" s="202">
        <f t="shared" si="14"/>
        <v>4669</v>
      </c>
      <c r="H81" s="204">
        <f t="shared" si="14"/>
        <v>0</v>
      </c>
      <c r="I81" s="204">
        <f t="shared" si="14"/>
        <v>-4106</v>
      </c>
      <c r="J81" s="204">
        <f t="shared" si="14"/>
        <v>-2068</v>
      </c>
      <c r="K81" s="204">
        <f t="shared" si="14"/>
        <v>0</v>
      </c>
      <c r="L81" s="204">
        <f t="shared" si="14"/>
        <v>0</v>
      </c>
      <c r="M81" s="1029"/>
      <c r="N81" s="1483"/>
    </row>
    <row r="82" spans="1:16" s="61" customFormat="1" ht="8.25" customHeight="1" x14ac:dyDescent="0.3">
      <c r="A82" s="236"/>
      <c r="B82" s="239"/>
      <c r="C82" s="187"/>
      <c r="D82" s="187"/>
      <c r="E82" s="192"/>
      <c r="F82" s="201"/>
      <c r="G82" s="201"/>
      <c r="H82" s="1484"/>
      <c r="I82" s="1484"/>
      <c r="J82" s="1484"/>
      <c r="K82" s="1484"/>
      <c r="L82" s="1484"/>
      <c r="M82" s="1484"/>
      <c r="N82" s="1484"/>
    </row>
    <row r="83" spans="1:16" x14ac:dyDescent="0.3">
      <c r="A83" s="236"/>
      <c r="B83" s="236"/>
      <c r="E83" s="189" t="s">
        <v>99</v>
      </c>
      <c r="F83" s="200"/>
      <c r="G83" s="200"/>
      <c r="H83" s="116"/>
      <c r="I83" s="116"/>
      <c r="J83" s="116"/>
      <c r="K83" s="116"/>
      <c r="L83" s="116"/>
      <c r="M83" s="116"/>
      <c r="N83" s="116"/>
    </row>
    <row r="84" spans="1:16" x14ac:dyDescent="0.3">
      <c r="A84" s="236"/>
      <c r="B84" s="236"/>
      <c r="E84" s="192" t="s">
        <v>274</v>
      </c>
      <c r="F84" s="265">
        <v>168216</v>
      </c>
      <c r="G84" s="265">
        <f>3164+415</f>
        <v>3579</v>
      </c>
      <c r="H84" s="1029">
        <v>0</v>
      </c>
      <c r="I84" s="1029">
        <f>-5753-975</f>
        <v>-6728</v>
      </c>
      <c r="J84" s="1029">
        <v>0</v>
      </c>
      <c r="K84" s="1029">
        <v>0</v>
      </c>
      <c r="L84" s="1029">
        <v>2047</v>
      </c>
      <c r="M84" s="1029"/>
      <c r="N84" s="1029"/>
      <c r="P84" s="211"/>
    </row>
    <row r="85" spans="1:16" x14ac:dyDescent="0.3">
      <c r="A85" s="236"/>
      <c r="B85" s="236"/>
      <c r="E85" s="192" t="s">
        <v>636</v>
      </c>
      <c r="F85" s="265">
        <v>4153</v>
      </c>
      <c r="G85" s="265">
        <v>368</v>
      </c>
      <c r="H85" s="1029">
        <v>0</v>
      </c>
      <c r="I85" s="1029">
        <v>-244</v>
      </c>
      <c r="J85" s="1029">
        <v>0</v>
      </c>
      <c r="K85" s="1029">
        <v>0</v>
      </c>
      <c r="L85" s="1029">
        <v>682</v>
      </c>
      <c r="M85" s="1029"/>
      <c r="N85" s="1029"/>
    </row>
    <row r="86" spans="1:16" x14ac:dyDescent="0.3">
      <c r="A86" s="236"/>
      <c r="B86" s="236"/>
      <c r="E86" s="192" t="s">
        <v>613</v>
      </c>
      <c r="F86" s="265">
        <v>9417</v>
      </c>
      <c r="G86" s="265">
        <v>207</v>
      </c>
      <c r="H86" s="1029">
        <v>0</v>
      </c>
      <c r="I86" s="1029">
        <v>-829</v>
      </c>
      <c r="J86" s="1029">
        <v>0</v>
      </c>
      <c r="K86" s="1029">
        <v>0</v>
      </c>
      <c r="L86" s="1029">
        <v>0</v>
      </c>
      <c r="M86" s="1029"/>
      <c r="N86" s="1029"/>
    </row>
    <row r="87" spans="1:16" x14ac:dyDescent="0.3">
      <c r="A87" s="236"/>
      <c r="B87" s="236"/>
      <c r="E87" s="192" t="s">
        <v>365</v>
      </c>
      <c r="F87" s="265">
        <v>38302</v>
      </c>
      <c r="G87" s="265">
        <v>2213</v>
      </c>
      <c r="H87" s="1029">
        <v>0</v>
      </c>
      <c r="I87" s="1029">
        <v>-644</v>
      </c>
      <c r="J87" s="1029">
        <v>0</v>
      </c>
      <c r="K87" s="1029">
        <v>0</v>
      </c>
      <c r="L87" s="1029">
        <v>0</v>
      </c>
      <c r="M87" s="1029"/>
      <c r="N87" s="1029"/>
    </row>
    <row r="88" spans="1:16" x14ac:dyDescent="0.3">
      <c r="A88" s="236"/>
      <c r="B88" s="236"/>
      <c r="E88" s="180" t="s">
        <v>614</v>
      </c>
      <c r="F88" s="265">
        <v>0</v>
      </c>
      <c r="G88" s="265">
        <v>0</v>
      </c>
      <c r="H88" s="1029">
        <v>0</v>
      </c>
      <c r="I88" s="1029">
        <v>0</v>
      </c>
      <c r="J88" s="1029">
        <v>0</v>
      </c>
      <c r="K88" s="1029">
        <v>0</v>
      </c>
      <c r="L88" s="1029">
        <v>0</v>
      </c>
      <c r="M88" s="1029"/>
      <c r="N88" s="244"/>
    </row>
    <row r="89" spans="1:16" x14ac:dyDescent="0.3">
      <c r="A89" s="236"/>
      <c r="B89" s="236"/>
      <c r="E89" s="192" t="s">
        <v>597</v>
      </c>
      <c r="F89" s="265">
        <v>0</v>
      </c>
      <c r="G89" s="265">
        <v>0</v>
      </c>
      <c r="H89" s="1029">
        <v>0</v>
      </c>
      <c r="I89" s="1029">
        <v>0</v>
      </c>
      <c r="J89" s="1029">
        <v>0</v>
      </c>
      <c r="K89" s="1029">
        <v>0</v>
      </c>
      <c r="L89" s="1029">
        <v>0</v>
      </c>
      <c r="M89" s="1029"/>
      <c r="N89" s="244"/>
    </row>
    <row r="90" spans="1:16" x14ac:dyDescent="0.3">
      <c r="A90" s="236"/>
      <c r="B90" s="236"/>
      <c r="E90" s="192" t="s">
        <v>1493</v>
      </c>
      <c r="F90" s="265">
        <v>0</v>
      </c>
      <c r="G90" s="265">
        <v>0</v>
      </c>
      <c r="H90" s="1029">
        <v>0</v>
      </c>
      <c r="I90" s="1029">
        <v>0</v>
      </c>
      <c r="J90" s="1029">
        <v>0</v>
      </c>
      <c r="K90" s="1029">
        <v>0</v>
      </c>
      <c r="L90" s="1029">
        <v>0</v>
      </c>
      <c r="M90" s="1029"/>
      <c r="N90" s="244"/>
    </row>
    <row r="91" spans="1:16" x14ac:dyDescent="0.3">
      <c r="A91" s="236"/>
      <c r="B91" s="236"/>
      <c r="E91" s="192" t="s">
        <v>393</v>
      </c>
      <c r="F91" s="265">
        <v>0</v>
      </c>
      <c r="G91" s="265">
        <v>0</v>
      </c>
      <c r="H91" s="1029">
        <v>0</v>
      </c>
      <c r="I91" s="1029">
        <v>0</v>
      </c>
      <c r="J91" s="1029">
        <v>0</v>
      </c>
      <c r="K91" s="1029">
        <v>0</v>
      </c>
      <c r="L91" s="1029">
        <v>0</v>
      </c>
      <c r="M91" s="1029"/>
      <c r="N91" s="244"/>
    </row>
    <row r="92" spans="1:16" x14ac:dyDescent="0.3">
      <c r="A92" s="236"/>
      <c r="B92" s="236"/>
      <c r="E92" s="101" t="s">
        <v>1494</v>
      </c>
      <c r="F92" s="265">
        <v>0</v>
      </c>
      <c r="G92" s="265">
        <v>0</v>
      </c>
      <c r="H92" s="1029">
        <v>0</v>
      </c>
      <c r="I92" s="1029">
        <v>0</v>
      </c>
      <c r="J92" s="1029">
        <v>0</v>
      </c>
      <c r="K92" s="1029">
        <v>0</v>
      </c>
      <c r="L92" s="1029">
        <v>0</v>
      </c>
      <c r="M92" s="1029"/>
      <c r="N92" s="244"/>
    </row>
    <row r="93" spans="1:16" x14ac:dyDescent="0.3">
      <c r="A93" s="236"/>
      <c r="B93" s="236"/>
      <c r="E93" s="203" t="s">
        <v>566</v>
      </c>
      <c r="F93" s="266">
        <f>SUM(F84:F92)</f>
        <v>220088</v>
      </c>
      <c r="G93" s="266">
        <f t="shared" ref="G93:L93" si="15">SUM(G84:G92)</f>
        <v>6367</v>
      </c>
      <c r="H93" s="204">
        <f t="shared" si="15"/>
        <v>0</v>
      </c>
      <c r="I93" s="204">
        <f t="shared" si="15"/>
        <v>-8445</v>
      </c>
      <c r="J93" s="204">
        <f t="shared" si="15"/>
        <v>0</v>
      </c>
      <c r="K93" s="204">
        <f t="shared" si="15"/>
        <v>0</v>
      </c>
      <c r="L93" s="204">
        <f t="shared" si="15"/>
        <v>2729</v>
      </c>
      <c r="M93" s="1029"/>
      <c r="N93" s="1029"/>
    </row>
    <row r="94" spans="1:16" x14ac:dyDescent="0.3">
      <c r="A94" s="236"/>
      <c r="B94" s="236"/>
      <c r="F94" s="269"/>
      <c r="G94" s="269"/>
      <c r="H94" s="26"/>
      <c r="I94" s="26"/>
      <c r="J94" s="26"/>
      <c r="K94" s="26"/>
      <c r="L94" s="26"/>
      <c r="M94" s="1029"/>
      <c r="N94" s="1029"/>
    </row>
    <row r="95" spans="1:16" ht="5.25" customHeight="1" x14ac:dyDescent="0.3">
      <c r="A95" s="236"/>
      <c r="B95" s="236"/>
      <c r="F95" s="270"/>
      <c r="G95" s="270"/>
      <c r="H95" s="270"/>
      <c r="I95" s="270"/>
      <c r="J95" s="270"/>
      <c r="K95" s="270"/>
      <c r="L95" s="270"/>
      <c r="M95" s="271"/>
      <c r="N95" s="271"/>
    </row>
    <row r="96" spans="1:16" x14ac:dyDescent="0.3">
      <c r="A96" s="236"/>
      <c r="B96" s="236"/>
      <c r="E96" s="189" t="s">
        <v>154</v>
      </c>
      <c r="F96" s="272"/>
      <c r="G96" s="272"/>
      <c r="H96" s="272"/>
      <c r="I96" s="272"/>
      <c r="J96" s="272"/>
      <c r="K96" s="272"/>
      <c r="L96" s="272"/>
      <c r="M96" s="268"/>
      <c r="N96" s="268"/>
    </row>
    <row r="97" spans="1:16" x14ac:dyDescent="0.3">
      <c r="A97" s="236"/>
      <c r="B97" s="236"/>
      <c r="E97" s="1162" t="s">
        <v>98</v>
      </c>
      <c r="F97" s="1029">
        <v>6914</v>
      </c>
      <c r="G97" s="1029">
        <v>2566</v>
      </c>
      <c r="H97" s="1029">
        <v>0</v>
      </c>
      <c r="I97" s="1029">
        <v>0</v>
      </c>
      <c r="J97" s="1029">
        <v>0</v>
      </c>
      <c r="K97" s="1029">
        <v>0</v>
      </c>
      <c r="L97" s="24">
        <v>-4095</v>
      </c>
      <c r="M97" s="1029"/>
      <c r="N97" s="265"/>
    </row>
    <row r="98" spans="1:16" x14ac:dyDescent="0.3">
      <c r="A98" s="236"/>
      <c r="B98" s="236"/>
      <c r="E98" s="101" t="s">
        <v>274</v>
      </c>
      <c r="F98" s="1029">
        <v>2998</v>
      </c>
      <c r="G98" s="1029">
        <v>1740</v>
      </c>
      <c r="H98" s="1029">
        <v>0</v>
      </c>
      <c r="I98" s="1029">
        <v>0</v>
      </c>
      <c r="J98" s="1029">
        <v>0</v>
      </c>
      <c r="K98" s="1029">
        <v>0</v>
      </c>
      <c r="L98" s="24">
        <v>-2046</v>
      </c>
      <c r="M98" s="1029"/>
      <c r="N98" s="265"/>
    </row>
    <row r="99" spans="1:16" x14ac:dyDescent="0.3">
      <c r="A99" s="236"/>
      <c r="B99" s="236"/>
      <c r="E99" s="101" t="s">
        <v>636</v>
      </c>
      <c r="F99" s="1029">
        <v>998</v>
      </c>
      <c r="G99" s="1029">
        <v>581</v>
      </c>
      <c r="H99" s="1029">
        <v>0</v>
      </c>
      <c r="I99" s="1029">
        <v>0</v>
      </c>
      <c r="J99" s="1029">
        <v>0</v>
      </c>
      <c r="K99" s="1029">
        <v>0</v>
      </c>
      <c r="L99" s="24">
        <v>-682</v>
      </c>
      <c r="M99" s="1029"/>
      <c r="N99" s="265"/>
    </row>
    <row r="100" spans="1:16" x14ac:dyDescent="0.3">
      <c r="A100" s="236"/>
      <c r="B100" s="236"/>
      <c r="E100" s="1485" t="s">
        <v>359</v>
      </c>
      <c r="F100" s="204">
        <f t="shared" ref="F100:L100" si="16">SUM(F97:F99)</f>
        <v>10910</v>
      </c>
      <c r="G100" s="204">
        <f t="shared" si="16"/>
        <v>4887</v>
      </c>
      <c r="H100" s="204">
        <f t="shared" si="16"/>
        <v>0</v>
      </c>
      <c r="I100" s="204">
        <f t="shared" si="16"/>
        <v>0</v>
      </c>
      <c r="J100" s="204">
        <f t="shared" si="16"/>
        <v>0</v>
      </c>
      <c r="K100" s="204">
        <f t="shared" si="16"/>
        <v>0</v>
      </c>
      <c r="L100" s="204">
        <f t="shared" si="16"/>
        <v>-6823</v>
      </c>
      <c r="M100" s="1029"/>
      <c r="N100" s="265"/>
    </row>
    <row r="101" spans="1:16" ht="35.25" customHeight="1" x14ac:dyDescent="0.3">
      <c r="A101" s="236"/>
      <c r="B101" s="236"/>
      <c r="E101" s="1480" t="s">
        <v>1482</v>
      </c>
      <c r="F101" s="1596">
        <f t="shared" ref="F101:L101" si="17">+F73+F81+F93+F100</f>
        <v>494567</v>
      </c>
      <c r="G101" s="1596">
        <f t="shared" si="17"/>
        <v>21742</v>
      </c>
      <c r="H101" s="1596">
        <f t="shared" si="17"/>
        <v>0</v>
      </c>
      <c r="I101" s="1596">
        <f t="shared" si="17"/>
        <v>-14809</v>
      </c>
      <c r="J101" s="1596">
        <f t="shared" si="17"/>
        <v>-2068</v>
      </c>
      <c r="K101" s="1596">
        <f t="shared" si="17"/>
        <v>0</v>
      </c>
      <c r="L101" s="1597">
        <f t="shared" si="17"/>
        <v>0</v>
      </c>
      <c r="M101" s="273"/>
      <c r="N101" s="273"/>
    </row>
    <row r="102" spans="1:16" x14ac:dyDescent="0.3">
      <c r="A102" s="500"/>
      <c r="B102" s="500"/>
      <c r="E102" s="1480"/>
      <c r="F102" s="1918"/>
      <c r="G102" s="1918"/>
      <c r="H102" s="1918"/>
      <c r="I102" s="1918"/>
      <c r="J102" s="1918"/>
      <c r="K102" s="1918"/>
      <c r="L102" s="1598"/>
      <c r="M102" s="273"/>
      <c r="N102" s="273"/>
    </row>
    <row r="103" spans="1:16" x14ac:dyDescent="0.3">
      <c r="A103" s="500"/>
      <c r="B103" s="500"/>
      <c r="E103" s="1919" t="s">
        <v>1966</v>
      </c>
      <c r="F103" s="1918"/>
      <c r="G103" s="1918"/>
      <c r="H103" s="1918"/>
      <c r="I103" s="1918"/>
      <c r="J103" s="1918"/>
      <c r="K103" s="1918"/>
      <c r="L103" s="1598"/>
      <c r="M103" s="273"/>
      <c r="N103" s="273"/>
    </row>
    <row r="104" spans="1:16" x14ac:dyDescent="0.3">
      <c r="A104" s="500"/>
      <c r="B104" s="500"/>
      <c r="E104" s="192" t="s">
        <v>1967</v>
      </c>
      <c r="F104" s="1918"/>
      <c r="G104" s="1918"/>
      <c r="H104" s="1918"/>
      <c r="I104" s="1918"/>
      <c r="J104" s="1918"/>
      <c r="K104" s="1918"/>
      <c r="L104" s="1598"/>
      <c r="M104" s="273"/>
      <c r="N104" s="273"/>
    </row>
    <row r="105" spans="1:16" x14ac:dyDescent="0.3">
      <c r="A105" s="500"/>
      <c r="B105" s="500"/>
      <c r="E105" s="192" t="s">
        <v>254</v>
      </c>
      <c r="F105" s="1918"/>
      <c r="G105" s="1918"/>
      <c r="H105" s="1918"/>
      <c r="I105" s="1918"/>
      <c r="J105" s="1918"/>
      <c r="K105" s="1918"/>
      <c r="L105" s="1598"/>
      <c r="M105" s="273"/>
      <c r="N105" s="273"/>
    </row>
    <row r="106" spans="1:16" ht="16.5" customHeight="1" x14ac:dyDescent="0.3">
      <c r="A106" s="236"/>
      <c r="B106" s="236"/>
      <c r="E106" s="18"/>
      <c r="F106" s="603"/>
      <c r="G106" s="603"/>
      <c r="H106" s="603"/>
      <c r="I106" s="603"/>
      <c r="J106" s="603"/>
      <c r="K106" s="603"/>
      <c r="M106" s="188"/>
    </row>
    <row r="107" spans="1:16" x14ac:dyDescent="0.3">
      <c r="A107" s="500"/>
      <c r="B107" s="500"/>
      <c r="E107" s="1162"/>
      <c r="F107" s="603"/>
      <c r="G107" s="603"/>
      <c r="H107" s="603"/>
      <c r="I107" s="603"/>
      <c r="J107" s="603"/>
      <c r="K107" s="603"/>
    </row>
    <row r="108" spans="1:16" ht="15.75" customHeight="1" x14ac:dyDescent="0.3">
      <c r="A108" s="500"/>
      <c r="B108" s="239"/>
      <c r="C108" s="951" t="str">
        <f>$C$56</f>
        <v>Note</v>
      </c>
      <c r="D108" s="951">
        <f>$D$56</f>
        <v>6.1</v>
      </c>
      <c r="E108" s="1473" t="s">
        <v>1648</v>
      </c>
      <c r="F108" s="1481"/>
      <c r="G108" s="1481"/>
      <c r="H108" s="1481"/>
      <c r="I108" s="1481"/>
      <c r="J108" s="1481"/>
      <c r="K108" s="603"/>
      <c r="L108" s="945"/>
      <c r="M108" s="1489"/>
      <c r="N108" s="355"/>
      <c r="O108" s="945"/>
      <c r="P108" s="1391"/>
    </row>
    <row r="109" spans="1:16" ht="9.75" customHeight="1" thickBot="1" x14ac:dyDescent="0.35">
      <c r="A109" s="500"/>
      <c r="B109" s="239"/>
      <c r="C109" s="94"/>
      <c r="D109" s="94"/>
      <c r="E109" s="710"/>
      <c r="F109" s="1481"/>
      <c r="G109" s="1481"/>
      <c r="H109" s="1481"/>
      <c r="I109" s="1481"/>
      <c r="J109" s="1481"/>
      <c r="K109" s="603"/>
      <c r="L109" s="945"/>
      <c r="M109" s="1489"/>
      <c r="N109" s="355"/>
      <c r="O109" s="945"/>
    </row>
    <row r="110" spans="1:16" x14ac:dyDescent="0.3">
      <c r="A110" s="500"/>
      <c r="B110" s="500"/>
      <c r="E110" s="2129" t="s">
        <v>1172</v>
      </c>
      <c r="F110" s="2130"/>
      <c r="G110" s="2130"/>
      <c r="H110" s="2130"/>
      <c r="I110" s="2130"/>
      <c r="J110" s="2130"/>
      <c r="K110" s="2130"/>
      <c r="L110" s="2130"/>
      <c r="M110" s="2130"/>
      <c r="N110" s="2130"/>
      <c r="O110" s="2131"/>
    </row>
    <row r="111" spans="1:16" x14ac:dyDescent="0.3">
      <c r="A111" s="500"/>
      <c r="B111" s="500"/>
      <c r="E111" s="946"/>
      <c r="F111" s="947"/>
      <c r="G111" s="947"/>
      <c r="H111" s="947"/>
      <c r="I111" s="947"/>
      <c r="J111" s="947"/>
      <c r="K111" s="955"/>
      <c r="L111" s="955"/>
      <c r="M111" s="955"/>
      <c r="N111" s="955"/>
      <c r="O111" s="956"/>
    </row>
    <row r="112" spans="1:16" x14ac:dyDescent="0.3">
      <c r="A112" s="500"/>
      <c r="B112" s="500"/>
      <c r="E112" s="2122" t="s">
        <v>276</v>
      </c>
      <c r="F112" s="2123"/>
      <c r="G112" s="2123"/>
      <c r="H112" s="2123"/>
      <c r="I112" s="2123"/>
      <c r="J112" s="2123"/>
      <c r="K112" s="2123"/>
      <c r="L112" s="2123"/>
      <c r="M112" s="2123"/>
      <c r="N112" s="2123"/>
      <c r="O112" s="2124"/>
    </row>
    <row r="113" spans="1:15" ht="32.25" customHeight="1" x14ac:dyDescent="0.3">
      <c r="A113" s="502">
        <v>116</v>
      </c>
      <c r="B113" s="502">
        <v>15</v>
      </c>
      <c r="E113" s="2078" t="s">
        <v>882</v>
      </c>
      <c r="F113" s="2079"/>
      <c r="G113" s="2079"/>
      <c r="H113" s="2079"/>
      <c r="I113" s="2079"/>
      <c r="J113" s="2079"/>
      <c r="K113" s="2079"/>
      <c r="L113" s="2079"/>
      <c r="M113" s="2079"/>
      <c r="N113" s="2079"/>
      <c r="O113" s="2080"/>
    </row>
    <row r="114" spans="1:15" ht="49.5" customHeight="1" x14ac:dyDescent="0.3">
      <c r="A114" s="502">
        <v>116</v>
      </c>
      <c r="B114" s="502" t="s">
        <v>883</v>
      </c>
      <c r="E114" s="2078" t="s">
        <v>1415</v>
      </c>
      <c r="F114" s="2079"/>
      <c r="G114" s="2079"/>
      <c r="H114" s="2079"/>
      <c r="I114" s="2079"/>
      <c r="J114" s="2079"/>
      <c r="K114" s="2079"/>
      <c r="L114" s="2079"/>
      <c r="M114" s="2079"/>
      <c r="N114" s="2079"/>
      <c r="O114" s="2080"/>
    </row>
    <row r="115" spans="1:15" ht="31.5" customHeight="1" x14ac:dyDescent="0.3">
      <c r="A115" s="502">
        <v>116</v>
      </c>
      <c r="B115" s="502" t="s">
        <v>185</v>
      </c>
      <c r="E115" s="2078" t="s">
        <v>884</v>
      </c>
      <c r="F115" s="2079"/>
      <c r="G115" s="2079"/>
      <c r="H115" s="2079"/>
      <c r="I115" s="2079"/>
      <c r="J115" s="2079"/>
      <c r="K115" s="2079"/>
      <c r="L115" s="2079"/>
      <c r="M115" s="2079"/>
      <c r="N115" s="2079"/>
      <c r="O115" s="2080"/>
    </row>
    <row r="116" spans="1:15" ht="34.5" customHeight="1" x14ac:dyDescent="0.3">
      <c r="A116" s="502">
        <v>116</v>
      </c>
      <c r="B116" s="502" t="s">
        <v>185</v>
      </c>
      <c r="E116" s="2078" t="s">
        <v>1207</v>
      </c>
      <c r="F116" s="2079"/>
      <c r="G116" s="2079"/>
      <c r="H116" s="2079"/>
      <c r="I116" s="2079"/>
      <c r="J116" s="2079"/>
      <c r="K116" s="2079"/>
      <c r="L116" s="2079"/>
      <c r="M116" s="2079"/>
      <c r="N116" s="2079"/>
      <c r="O116" s="2080"/>
    </row>
    <row r="117" spans="1:15" x14ac:dyDescent="0.3">
      <c r="A117" s="502"/>
      <c r="B117" s="502"/>
      <c r="E117" s="941"/>
      <c r="F117" s="942"/>
      <c r="G117" s="942"/>
      <c r="H117" s="942"/>
      <c r="I117" s="942"/>
      <c r="J117" s="942"/>
      <c r="K117" s="942"/>
      <c r="L117" s="942"/>
      <c r="M117" s="1488"/>
      <c r="N117" s="942"/>
      <c r="O117" s="943"/>
    </row>
    <row r="118" spans="1:15" x14ac:dyDescent="0.3">
      <c r="A118" s="500"/>
      <c r="B118" s="500"/>
      <c r="E118" s="948"/>
      <c r="F118" s="949"/>
      <c r="G118" s="949"/>
      <c r="H118" s="949"/>
      <c r="I118" s="949"/>
      <c r="J118" s="1006" t="s">
        <v>408</v>
      </c>
      <c r="K118" s="996"/>
      <c r="L118" s="949"/>
      <c r="M118" s="949"/>
      <c r="N118" s="949"/>
      <c r="O118" s="997"/>
    </row>
    <row r="119" spans="1:15" x14ac:dyDescent="0.3">
      <c r="A119" s="500"/>
      <c r="B119" s="500"/>
      <c r="E119" s="948"/>
      <c r="F119" s="949"/>
      <c r="G119" s="949"/>
      <c r="H119" s="949"/>
      <c r="I119" s="949"/>
      <c r="J119" s="1006" t="str">
        <f>'Merge Details_Printing instr'!A23</f>
        <v>$'000</v>
      </c>
      <c r="K119" s="996"/>
      <c r="L119" s="949"/>
      <c r="M119" s="949"/>
      <c r="N119" s="949"/>
      <c r="O119" s="997"/>
    </row>
    <row r="120" spans="1:15" x14ac:dyDescent="0.3">
      <c r="A120" s="500"/>
      <c r="B120" s="500"/>
      <c r="E120" s="958" t="s">
        <v>97</v>
      </c>
      <c r="F120" s="949"/>
      <c r="G120" s="949"/>
      <c r="H120" s="949"/>
      <c r="I120" s="949"/>
      <c r="J120" s="949"/>
      <c r="K120" s="949"/>
      <c r="L120" s="949"/>
      <c r="M120" s="949"/>
      <c r="N120" s="949"/>
      <c r="O120" s="997"/>
    </row>
    <row r="121" spans="1:15" x14ac:dyDescent="0.3">
      <c r="A121" s="500"/>
      <c r="B121" s="500"/>
      <c r="E121" s="959" t="s">
        <v>1495</v>
      </c>
      <c r="F121" s="949"/>
      <c r="G121" s="949"/>
      <c r="H121" s="949"/>
      <c r="I121" s="949"/>
      <c r="J121" s="949"/>
      <c r="K121" s="949"/>
      <c r="L121" s="949"/>
      <c r="M121" s="949"/>
      <c r="N121" s="949"/>
      <c r="O121" s="957"/>
    </row>
    <row r="122" spans="1:15" x14ac:dyDescent="0.3">
      <c r="A122" s="500"/>
      <c r="B122" s="500"/>
      <c r="E122" s="959" t="s">
        <v>1496</v>
      </c>
      <c r="F122" s="949"/>
      <c r="G122" s="949"/>
      <c r="H122" s="949"/>
      <c r="I122" s="949"/>
      <c r="J122" s="949"/>
      <c r="K122" s="949"/>
      <c r="L122" s="949"/>
      <c r="M122" s="949"/>
      <c r="N122" s="949"/>
      <c r="O122" s="950"/>
    </row>
    <row r="123" spans="1:15" x14ac:dyDescent="0.3">
      <c r="A123" s="500"/>
      <c r="B123" s="500"/>
      <c r="E123" s="959" t="s">
        <v>1497</v>
      </c>
      <c r="F123" s="949"/>
      <c r="G123" s="949"/>
      <c r="H123" s="949"/>
      <c r="I123" s="949"/>
      <c r="J123" s="949"/>
      <c r="K123" s="949"/>
      <c r="L123" s="949"/>
      <c r="M123" s="949"/>
      <c r="N123" s="949"/>
      <c r="O123" s="950"/>
    </row>
    <row r="124" spans="1:15" x14ac:dyDescent="0.3">
      <c r="A124" s="500"/>
      <c r="B124" s="500"/>
      <c r="E124" s="958" t="s">
        <v>98</v>
      </c>
      <c r="F124" s="949"/>
      <c r="G124" s="949"/>
      <c r="H124" s="949"/>
      <c r="I124" s="949"/>
      <c r="J124" s="949"/>
      <c r="K124" s="949"/>
      <c r="L124" s="949"/>
      <c r="M124" s="949"/>
      <c r="N124" s="949"/>
      <c r="O124" s="950"/>
    </row>
    <row r="125" spans="1:15" x14ac:dyDescent="0.3">
      <c r="A125" s="500"/>
      <c r="B125" s="500"/>
      <c r="E125" s="959" t="s">
        <v>1498</v>
      </c>
      <c r="F125" s="949"/>
      <c r="G125" s="949"/>
      <c r="H125" s="949"/>
      <c r="I125" s="949"/>
      <c r="J125" s="949"/>
      <c r="K125" s="949"/>
      <c r="L125" s="949"/>
      <c r="M125" s="949"/>
      <c r="N125" s="949"/>
      <c r="O125" s="950"/>
    </row>
    <row r="126" spans="1:15" x14ac:dyDescent="0.3">
      <c r="A126" s="500"/>
      <c r="B126" s="500"/>
      <c r="E126" s="959" t="s">
        <v>1499</v>
      </c>
      <c r="F126" s="949"/>
      <c r="G126" s="949"/>
      <c r="H126" s="949"/>
      <c r="I126" s="949"/>
      <c r="J126" s="949"/>
      <c r="K126" s="949"/>
      <c r="L126" s="949"/>
      <c r="M126" s="949"/>
      <c r="N126" s="949"/>
      <c r="O126" s="950"/>
    </row>
    <row r="127" spans="1:15" x14ac:dyDescent="0.3">
      <c r="A127" s="500"/>
      <c r="B127" s="500"/>
      <c r="E127" s="959" t="s">
        <v>1797</v>
      </c>
      <c r="F127" s="949"/>
      <c r="G127" s="949"/>
      <c r="H127" s="949"/>
      <c r="I127" s="949"/>
      <c r="J127" s="949"/>
      <c r="K127" s="949"/>
      <c r="L127" s="949"/>
      <c r="M127" s="949"/>
      <c r="N127" s="949"/>
      <c r="O127" s="950"/>
    </row>
    <row r="128" spans="1:15" x14ac:dyDescent="0.3">
      <c r="A128" s="500"/>
      <c r="B128" s="500"/>
      <c r="E128" s="959" t="s">
        <v>1500</v>
      </c>
      <c r="F128" s="949"/>
      <c r="G128" s="949"/>
      <c r="H128" s="949"/>
      <c r="I128" s="949"/>
      <c r="J128" s="949"/>
      <c r="K128" s="949"/>
      <c r="L128" s="949"/>
      <c r="M128" s="949"/>
      <c r="N128" s="949"/>
      <c r="O128" s="950"/>
    </row>
    <row r="129" spans="1:17" x14ac:dyDescent="0.3">
      <c r="A129" s="500"/>
      <c r="B129" s="500"/>
      <c r="E129" s="960" t="s">
        <v>128</v>
      </c>
      <c r="F129" s="949"/>
      <c r="G129" s="949"/>
      <c r="H129" s="949"/>
      <c r="I129" s="949"/>
      <c r="J129" s="949"/>
      <c r="K129" s="949"/>
      <c r="L129" s="949"/>
      <c r="M129" s="949"/>
      <c r="N129" s="949"/>
      <c r="O129" s="950"/>
    </row>
    <row r="130" spans="1:17" x14ac:dyDescent="0.3">
      <c r="A130" s="500"/>
      <c r="B130" s="500"/>
      <c r="E130" s="959" t="s">
        <v>1501</v>
      </c>
      <c r="F130" s="955"/>
      <c r="G130" s="955"/>
      <c r="H130" s="955"/>
      <c r="I130" s="955"/>
      <c r="J130" s="955"/>
      <c r="K130" s="955"/>
      <c r="L130" s="955"/>
      <c r="M130" s="955"/>
      <c r="N130" s="955"/>
      <c r="O130" s="956"/>
    </row>
    <row r="131" spans="1:17" x14ac:dyDescent="0.3">
      <c r="A131" s="500"/>
      <c r="B131" s="500"/>
      <c r="E131" s="959" t="s">
        <v>1502</v>
      </c>
      <c r="F131" s="955"/>
      <c r="G131" s="955"/>
      <c r="H131" s="955"/>
      <c r="I131" s="955"/>
      <c r="J131" s="955"/>
      <c r="K131" s="955"/>
      <c r="L131" s="955"/>
      <c r="M131" s="955"/>
      <c r="N131" s="955"/>
      <c r="O131" s="956"/>
    </row>
    <row r="132" spans="1:17" x14ac:dyDescent="0.3">
      <c r="A132" s="500"/>
      <c r="B132" s="500"/>
      <c r="E132" s="959" t="s">
        <v>1503</v>
      </c>
      <c r="F132" s="955"/>
      <c r="G132" s="955"/>
      <c r="H132" s="955"/>
      <c r="I132" s="955"/>
      <c r="J132" s="955"/>
      <c r="K132" s="955"/>
      <c r="L132" s="955"/>
      <c r="M132" s="955"/>
      <c r="N132" s="955"/>
      <c r="O132" s="956"/>
    </row>
    <row r="133" spans="1:17" x14ac:dyDescent="0.3">
      <c r="A133" s="500"/>
      <c r="B133" s="500"/>
      <c r="E133" s="959" t="s">
        <v>1504</v>
      </c>
      <c r="F133" s="955"/>
      <c r="G133" s="955"/>
      <c r="H133" s="955"/>
      <c r="I133" s="955"/>
      <c r="J133" s="955"/>
      <c r="K133" s="955"/>
      <c r="L133" s="955"/>
      <c r="M133" s="955"/>
      <c r="N133" s="955"/>
      <c r="O133" s="956"/>
    </row>
    <row r="134" spans="1:17" x14ac:dyDescent="0.3">
      <c r="A134" s="500"/>
      <c r="B134" s="500"/>
      <c r="E134" s="959" t="s">
        <v>99</v>
      </c>
      <c r="F134" s="955"/>
      <c r="G134" s="955"/>
      <c r="H134" s="955"/>
      <c r="I134" s="955"/>
      <c r="J134" s="955"/>
      <c r="K134" s="955"/>
      <c r="L134" s="955"/>
      <c r="M134" s="955"/>
      <c r="N134" s="955"/>
      <c r="O134" s="956"/>
      <c r="Q134" s="1792"/>
    </row>
    <row r="135" spans="1:17" x14ac:dyDescent="0.3">
      <c r="A135" s="500"/>
      <c r="B135" s="500"/>
      <c r="E135" s="1788" t="s">
        <v>274</v>
      </c>
      <c r="F135" s="955"/>
      <c r="G135" s="955"/>
      <c r="H135" s="955"/>
      <c r="I135" s="955"/>
      <c r="J135" s="955"/>
      <c r="K135" s="955"/>
      <c r="L135" s="955"/>
      <c r="M135" s="955"/>
      <c r="N135" s="955"/>
      <c r="O135" s="956"/>
    </row>
    <row r="136" spans="1:17" x14ac:dyDescent="0.3">
      <c r="A136" s="500"/>
      <c r="B136" s="500"/>
      <c r="E136" s="1790" t="s">
        <v>1505</v>
      </c>
      <c r="F136" s="955"/>
      <c r="G136" s="955"/>
      <c r="H136" s="955"/>
      <c r="I136" s="955"/>
      <c r="J136" s="955"/>
      <c r="K136" s="955"/>
      <c r="L136" s="955"/>
      <c r="M136" s="955"/>
      <c r="N136" s="955"/>
      <c r="O136" s="956"/>
    </row>
    <row r="137" spans="1:17" x14ac:dyDescent="0.3">
      <c r="A137" s="500"/>
      <c r="B137" s="500"/>
      <c r="E137" s="1790" t="s">
        <v>1506</v>
      </c>
      <c r="F137" s="955"/>
      <c r="G137" s="955"/>
      <c r="H137" s="955"/>
      <c r="I137" s="955"/>
      <c r="J137" s="955"/>
      <c r="K137" s="955"/>
      <c r="L137" s="955"/>
      <c r="M137" s="955"/>
      <c r="N137" s="955"/>
      <c r="O137" s="956"/>
    </row>
    <row r="138" spans="1:17" x14ac:dyDescent="0.3">
      <c r="A138" s="500"/>
      <c r="B138" s="500"/>
      <c r="E138" s="1790" t="s">
        <v>1507</v>
      </c>
      <c r="F138" s="955"/>
      <c r="G138" s="955"/>
      <c r="H138" s="955"/>
      <c r="I138" s="955"/>
      <c r="J138" s="955"/>
      <c r="K138" s="955"/>
      <c r="L138" s="955"/>
      <c r="M138" s="955"/>
      <c r="N138" s="955"/>
      <c r="O138" s="956"/>
    </row>
    <row r="139" spans="1:17" x14ac:dyDescent="0.3">
      <c r="A139" s="500"/>
      <c r="B139" s="500"/>
      <c r="E139" s="1790" t="s">
        <v>1508</v>
      </c>
      <c r="F139" s="955"/>
      <c r="G139" s="955"/>
      <c r="H139" s="955"/>
      <c r="I139" s="955"/>
      <c r="J139" s="955"/>
      <c r="K139" s="955"/>
      <c r="L139" s="955"/>
      <c r="M139" s="955"/>
      <c r="N139" s="955"/>
      <c r="O139" s="956"/>
    </row>
    <row r="140" spans="1:17" x14ac:dyDescent="0.3">
      <c r="A140" s="500"/>
      <c r="B140" s="500"/>
      <c r="E140" s="1790" t="s">
        <v>1509</v>
      </c>
      <c r="F140" s="955"/>
      <c r="G140" s="955"/>
      <c r="H140" s="955"/>
      <c r="I140" s="955"/>
      <c r="J140" s="955"/>
      <c r="K140" s="955"/>
      <c r="L140" s="955"/>
      <c r="M140" s="955"/>
      <c r="N140" s="955"/>
      <c r="O140" s="956"/>
    </row>
    <row r="141" spans="1:17" x14ac:dyDescent="0.3">
      <c r="A141" s="500"/>
      <c r="B141" s="500"/>
      <c r="E141" s="1788" t="s">
        <v>636</v>
      </c>
      <c r="F141" s="955"/>
      <c r="G141" s="955"/>
      <c r="H141" s="955"/>
      <c r="I141" s="955"/>
      <c r="J141" s="955"/>
      <c r="K141" s="955"/>
      <c r="L141" s="955"/>
      <c r="M141" s="955"/>
      <c r="N141" s="955"/>
      <c r="O141" s="956"/>
    </row>
    <row r="142" spans="1:17" x14ac:dyDescent="0.3">
      <c r="A142" s="500"/>
      <c r="B142" s="500"/>
      <c r="E142" s="1790" t="s">
        <v>1510</v>
      </c>
      <c r="F142" s="955"/>
      <c r="G142" s="955"/>
      <c r="H142" s="955"/>
      <c r="I142" s="955"/>
      <c r="J142" s="955"/>
      <c r="K142" s="955"/>
      <c r="L142" s="955"/>
      <c r="M142" s="955"/>
      <c r="N142" s="955"/>
      <c r="O142" s="956"/>
    </row>
    <row r="143" spans="1:17" x14ac:dyDescent="0.3">
      <c r="A143" s="500"/>
      <c r="B143" s="500"/>
      <c r="E143" s="1790" t="s">
        <v>1511</v>
      </c>
      <c r="F143" s="955"/>
      <c r="G143" s="955"/>
      <c r="H143" s="955"/>
      <c r="I143" s="955"/>
      <c r="J143" s="955"/>
      <c r="K143" s="955"/>
      <c r="L143" s="955"/>
      <c r="M143" s="955"/>
      <c r="N143" s="955"/>
      <c r="O143" s="956"/>
    </row>
    <row r="144" spans="1:17" x14ac:dyDescent="0.3">
      <c r="A144" s="500"/>
      <c r="B144" s="500"/>
      <c r="E144" s="1790" t="s">
        <v>1512</v>
      </c>
      <c r="F144" s="955"/>
      <c r="G144" s="955"/>
      <c r="H144" s="955"/>
      <c r="I144" s="955"/>
      <c r="J144" s="955"/>
      <c r="K144" s="955"/>
      <c r="L144" s="955"/>
      <c r="M144" s="955"/>
      <c r="N144" s="955"/>
      <c r="O144" s="956"/>
    </row>
    <row r="145" spans="1:16" x14ac:dyDescent="0.3">
      <c r="A145" s="500"/>
      <c r="B145" s="500"/>
      <c r="E145" s="959" t="s">
        <v>1513</v>
      </c>
      <c r="F145" s="955"/>
      <c r="G145" s="955"/>
      <c r="H145" s="955"/>
      <c r="I145" s="955"/>
      <c r="J145" s="955"/>
      <c r="K145" s="955"/>
      <c r="L145" s="955"/>
      <c r="M145" s="955"/>
      <c r="N145" s="955"/>
      <c r="O145" s="956"/>
    </row>
    <row r="146" spans="1:16" x14ac:dyDescent="0.3">
      <c r="A146" s="500"/>
      <c r="B146" s="500"/>
      <c r="E146" s="959" t="s">
        <v>1514</v>
      </c>
      <c r="F146" s="955"/>
      <c r="G146" s="955"/>
      <c r="H146" s="955"/>
      <c r="I146" s="955"/>
      <c r="J146" s="955"/>
      <c r="K146" s="955"/>
      <c r="L146" s="955"/>
      <c r="M146" s="955"/>
      <c r="N146" s="955"/>
      <c r="O146" s="956"/>
    </row>
    <row r="147" spans="1:16" x14ac:dyDescent="0.3">
      <c r="A147" s="500"/>
      <c r="B147" s="500"/>
      <c r="E147" s="959" t="s">
        <v>1515</v>
      </c>
      <c r="F147" s="955"/>
      <c r="G147" s="955"/>
      <c r="H147" s="955"/>
      <c r="I147" s="955"/>
      <c r="J147" s="955"/>
      <c r="K147" s="955"/>
      <c r="L147" s="955"/>
      <c r="M147" s="955"/>
      <c r="N147" s="955"/>
      <c r="O147" s="956"/>
    </row>
    <row r="148" spans="1:16" x14ac:dyDescent="0.3">
      <c r="A148" s="500"/>
      <c r="B148" s="500"/>
      <c r="E148" s="959" t="s">
        <v>1517</v>
      </c>
      <c r="F148" s="955"/>
      <c r="G148" s="955"/>
      <c r="H148" s="955"/>
      <c r="I148" s="955"/>
      <c r="J148" s="955"/>
      <c r="K148" s="955"/>
      <c r="L148" s="955"/>
      <c r="M148" s="955"/>
      <c r="N148" s="955"/>
      <c r="O148" s="956"/>
    </row>
    <row r="149" spans="1:16" x14ac:dyDescent="0.3">
      <c r="A149" s="500"/>
      <c r="B149" s="500"/>
      <c r="E149" s="959" t="s">
        <v>1518</v>
      </c>
      <c r="F149" s="955"/>
      <c r="G149" s="955"/>
      <c r="H149" s="955"/>
      <c r="I149" s="955"/>
      <c r="J149" s="955"/>
      <c r="K149" s="955"/>
      <c r="L149" s="955"/>
      <c r="M149" s="955"/>
      <c r="N149" s="955"/>
      <c r="O149" s="956"/>
    </row>
    <row r="150" spans="1:16" x14ac:dyDescent="0.3">
      <c r="A150" s="500"/>
      <c r="B150" s="500"/>
      <c r="E150" s="959" t="s">
        <v>1808</v>
      </c>
      <c r="F150" s="955"/>
      <c r="G150" s="955"/>
      <c r="H150" s="955"/>
      <c r="I150" s="955"/>
      <c r="J150" s="955"/>
      <c r="K150" s="955"/>
      <c r="L150" s="955"/>
      <c r="M150" s="955"/>
      <c r="N150" s="955"/>
      <c r="O150" s="956"/>
    </row>
    <row r="151" spans="1:16" x14ac:dyDescent="0.3">
      <c r="A151" s="500"/>
      <c r="B151" s="500"/>
      <c r="E151" s="961"/>
      <c r="F151" s="955"/>
      <c r="G151" s="955"/>
      <c r="H151" s="955"/>
      <c r="I151" s="955"/>
      <c r="J151" s="955"/>
      <c r="K151" s="955"/>
      <c r="L151" s="955"/>
      <c r="M151" s="955"/>
      <c r="N151" s="955"/>
      <c r="O151" s="956"/>
      <c r="P151" s="1686"/>
    </row>
    <row r="152" spans="1:16" ht="17.25" thickBot="1" x14ac:dyDescent="0.35">
      <c r="A152" s="500"/>
      <c r="B152" s="500"/>
      <c r="E152" s="962"/>
      <c r="F152" s="963"/>
      <c r="G152" s="963"/>
      <c r="H152" s="963"/>
      <c r="I152" s="963"/>
      <c r="J152" s="963"/>
      <c r="K152" s="963"/>
      <c r="L152" s="963"/>
      <c r="M152" s="963"/>
      <c r="N152" s="963"/>
      <c r="O152" s="964"/>
    </row>
    <row r="153" spans="1:16" ht="10.9" customHeight="1" x14ac:dyDescent="0.3">
      <c r="A153" s="500"/>
      <c r="B153" s="500"/>
      <c r="C153" s="564"/>
      <c r="D153" s="564"/>
      <c r="E153" s="603"/>
    </row>
    <row r="154" spans="1:16" x14ac:dyDescent="0.3">
      <c r="A154" s="500"/>
      <c r="B154" s="500"/>
      <c r="C154" s="564"/>
      <c r="D154" s="564"/>
      <c r="E154" s="603"/>
    </row>
    <row r="155" spans="1:16" ht="15.75" customHeight="1" x14ac:dyDescent="0.3">
      <c r="A155" s="500"/>
      <c r="B155" s="239"/>
      <c r="C155" s="951" t="str">
        <f>$C$56</f>
        <v>Note</v>
      </c>
      <c r="D155" s="951">
        <f>$D$56</f>
        <v>6.1</v>
      </c>
      <c r="E155" s="57" t="s">
        <v>1648</v>
      </c>
      <c r="F155" s="355"/>
      <c r="G155" s="355"/>
      <c r="H155" s="355"/>
      <c r="I155" s="355"/>
      <c r="J155" s="355"/>
      <c r="K155" s="188"/>
      <c r="L155" s="355"/>
      <c r="M155" s="355"/>
      <c r="N155" s="355"/>
      <c r="O155" s="355"/>
      <c r="P155" s="1391"/>
    </row>
    <row r="156" spans="1:16" ht="15.75" customHeight="1" thickBot="1" x14ac:dyDescent="0.35">
      <c r="A156" s="500"/>
      <c r="B156" s="239"/>
      <c r="C156" s="1000"/>
      <c r="D156" s="1000"/>
      <c r="E156" s="57"/>
      <c r="F156" s="355"/>
      <c r="G156" s="355"/>
      <c r="H156" s="355"/>
      <c r="I156" s="355"/>
      <c r="J156" s="355"/>
      <c r="K156" s="188"/>
      <c r="L156" s="355"/>
      <c r="M156" s="355"/>
      <c r="N156" s="355"/>
      <c r="O156" s="355"/>
    </row>
    <row r="157" spans="1:16" ht="15.75" customHeight="1" x14ac:dyDescent="0.3">
      <c r="A157" s="500"/>
      <c r="B157" s="239"/>
      <c r="C157" s="1555"/>
      <c r="D157" s="1555"/>
      <c r="E157" s="2129" t="s">
        <v>1593</v>
      </c>
      <c r="F157" s="2130"/>
      <c r="G157" s="2130"/>
      <c r="H157" s="2130"/>
      <c r="I157" s="2130"/>
      <c r="J157" s="2130"/>
      <c r="K157" s="2130"/>
      <c r="L157" s="2130"/>
      <c r="M157" s="2130"/>
      <c r="N157" s="2130"/>
      <c r="O157" s="2131"/>
    </row>
    <row r="158" spans="1:16" x14ac:dyDescent="0.3">
      <c r="A158" s="500"/>
      <c r="B158" s="500"/>
      <c r="E158" s="2122"/>
      <c r="F158" s="2123"/>
      <c r="G158" s="2123"/>
      <c r="H158" s="2123"/>
      <c r="I158" s="2123"/>
      <c r="J158" s="2123"/>
      <c r="K158" s="2123"/>
      <c r="L158" s="2123"/>
      <c r="M158" s="2123"/>
      <c r="N158" s="2123"/>
      <c r="O158" s="2124"/>
    </row>
    <row r="159" spans="1:16" x14ac:dyDescent="0.3">
      <c r="A159" s="502">
        <v>116</v>
      </c>
      <c r="B159" s="502" t="s">
        <v>185</v>
      </c>
      <c r="E159" s="2122" t="s">
        <v>106</v>
      </c>
      <c r="F159" s="2123"/>
      <c r="G159" s="2123"/>
      <c r="H159" s="2123"/>
      <c r="I159" s="2123"/>
      <c r="J159" s="2123"/>
      <c r="K159" s="2123"/>
      <c r="L159" s="2123"/>
      <c r="M159" s="2123"/>
      <c r="N159" s="2123"/>
      <c r="O159" s="2124"/>
    </row>
    <row r="160" spans="1:16" x14ac:dyDescent="0.3">
      <c r="A160" s="500"/>
      <c r="B160" s="500"/>
      <c r="E160" s="961" t="s">
        <v>1006</v>
      </c>
      <c r="F160" s="955"/>
      <c r="G160" s="955"/>
      <c r="H160" s="955"/>
      <c r="I160" s="955"/>
      <c r="J160" s="955"/>
      <c r="K160" s="955"/>
      <c r="L160" s="955"/>
      <c r="M160" s="955"/>
      <c r="N160" s="955"/>
      <c r="O160" s="956"/>
    </row>
    <row r="161" spans="1:17" x14ac:dyDescent="0.3">
      <c r="A161" s="500"/>
      <c r="B161" s="500"/>
      <c r="E161" s="958" t="s">
        <v>97</v>
      </c>
      <c r="F161" s="955"/>
      <c r="G161" s="955"/>
      <c r="H161" s="955"/>
      <c r="I161" s="955"/>
      <c r="J161" s="944" t="s">
        <v>1007</v>
      </c>
      <c r="K161" s="955"/>
      <c r="L161" s="955"/>
      <c r="M161" s="955"/>
      <c r="N161" s="955"/>
      <c r="O161" s="956"/>
    </row>
    <row r="162" spans="1:17" x14ac:dyDescent="0.3">
      <c r="A162" s="500"/>
      <c r="B162" s="500"/>
      <c r="E162" s="958" t="s">
        <v>1861</v>
      </c>
      <c r="F162" s="955"/>
      <c r="G162" s="955"/>
      <c r="H162" s="955"/>
      <c r="I162" s="955"/>
      <c r="J162" s="944" t="s">
        <v>1007</v>
      </c>
      <c r="K162" s="955"/>
      <c r="L162" s="955"/>
      <c r="M162" s="955"/>
      <c r="N162" s="955"/>
      <c r="O162" s="956"/>
    </row>
    <row r="163" spans="1:17" x14ac:dyDescent="0.3">
      <c r="A163" s="500"/>
      <c r="B163" s="500"/>
      <c r="E163" s="958" t="s">
        <v>1008</v>
      </c>
      <c r="F163" s="955"/>
      <c r="G163" s="955"/>
      <c r="H163" s="955"/>
      <c r="I163" s="955"/>
      <c r="J163" s="944" t="s">
        <v>1009</v>
      </c>
      <c r="K163" s="955"/>
      <c r="L163" s="955"/>
      <c r="M163" s="955"/>
      <c r="N163" s="955"/>
      <c r="O163" s="956"/>
    </row>
    <row r="164" spans="1:17" x14ac:dyDescent="0.3">
      <c r="A164" s="500"/>
      <c r="B164" s="500"/>
      <c r="E164" s="958" t="s">
        <v>1010</v>
      </c>
      <c r="F164" s="955"/>
      <c r="G164" s="955"/>
      <c r="H164" s="955"/>
      <c r="I164" s="955"/>
      <c r="J164" s="944" t="s">
        <v>1009</v>
      </c>
      <c r="K164" s="955"/>
      <c r="L164" s="955"/>
      <c r="M164" s="955"/>
      <c r="N164" s="955"/>
      <c r="O164" s="956"/>
    </row>
    <row r="165" spans="1:17" x14ac:dyDescent="0.3">
      <c r="A165" s="500"/>
      <c r="B165" s="500"/>
      <c r="E165" s="958" t="s">
        <v>1011</v>
      </c>
      <c r="F165" s="955"/>
      <c r="G165" s="955"/>
      <c r="H165" s="955"/>
      <c r="I165" s="955"/>
      <c r="J165" s="944" t="s">
        <v>1007</v>
      </c>
      <c r="K165" s="955"/>
      <c r="L165" s="955"/>
      <c r="M165" s="955"/>
      <c r="N165" s="955"/>
      <c r="O165" s="956"/>
    </row>
    <row r="166" spans="1:17" x14ac:dyDescent="0.3">
      <c r="A166" s="500"/>
      <c r="B166" s="500"/>
      <c r="E166" s="958" t="s">
        <v>1012</v>
      </c>
      <c r="F166" s="955"/>
      <c r="G166" s="955"/>
      <c r="H166" s="955"/>
      <c r="I166" s="955"/>
      <c r="J166" s="944" t="s">
        <v>1007</v>
      </c>
      <c r="K166" s="955"/>
      <c r="L166" s="955"/>
      <c r="M166" s="955"/>
      <c r="N166" s="955"/>
      <c r="O166" s="956"/>
    </row>
    <row r="167" spans="1:17" x14ac:dyDescent="0.3">
      <c r="A167" s="500"/>
      <c r="B167" s="500"/>
      <c r="E167" s="958" t="s">
        <v>636</v>
      </c>
      <c r="F167" s="955"/>
      <c r="G167" s="955"/>
      <c r="H167" s="955"/>
      <c r="I167" s="955"/>
      <c r="J167" s="944" t="s">
        <v>1007</v>
      </c>
      <c r="K167" s="955"/>
      <c r="L167" s="955"/>
      <c r="M167" s="955"/>
      <c r="N167" s="955"/>
      <c r="O167" s="956"/>
    </row>
    <row r="168" spans="1:17" x14ac:dyDescent="0.3">
      <c r="A168" s="500"/>
      <c r="B168" s="500"/>
      <c r="E168" s="958" t="s">
        <v>156</v>
      </c>
      <c r="F168" s="955"/>
      <c r="G168" s="955"/>
      <c r="H168" s="955"/>
      <c r="I168" s="955"/>
      <c r="J168" s="944" t="s">
        <v>1007</v>
      </c>
      <c r="K168" s="955"/>
      <c r="L168" s="955"/>
      <c r="M168" s="955"/>
      <c r="N168" s="955"/>
      <c r="O168" s="956"/>
      <c r="P168" s="1686"/>
    </row>
    <row r="169" spans="1:17" x14ac:dyDescent="0.3">
      <c r="A169" s="500"/>
      <c r="B169" s="500"/>
      <c r="E169" s="958" t="s">
        <v>1013</v>
      </c>
      <c r="F169" s="955"/>
      <c r="G169" s="955"/>
      <c r="H169" s="955"/>
      <c r="I169" s="955"/>
      <c r="J169" s="944" t="s">
        <v>1009</v>
      </c>
      <c r="K169" s="955"/>
      <c r="L169" s="955"/>
      <c r="M169" s="955"/>
      <c r="N169" s="955"/>
      <c r="O169" s="956"/>
    </row>
    <row r="170" spans="1:17" x14ac:dyDescent="0.3">
      <c r="A170" s="500"/>
      <c r="B170" s="500"/>
      <c r="E170" s="958" t="s">
        <v>1014</v>
      </c>
      <c r="F170" s="955"/>
      <c r="G170" s="955"/>
      <c r="H170" s="955"/>
      <c r="I170" s="955"/>
      <c r="J170" s="944" t="s">
        <v>1009</v>
      </c>
      <c r="K170" s="955"/>
      <c r="L170" s="955"/>
      <c r="M170" s="955"/>
      <c r="N170" s="955"/>
      <c r="O170" s="956"/>
    </row>
    <row r="171" spans="1:17" x14ac:dyDescent="0.3">
      <c r="A171" s="500"/>
      <c r="B171" s="500"/>
      <c r="E171" s="958"/>
      <c r="F171" s="955"/>
      <c r="G171" s="955"/>
      <c r="H171" s="955"/>
      <c r="I171" s="955"/>
      <c r="J171" s="944"/>
      <c r="K171" s="955"/>
      <c r="L171" s="955"/>
      <c r="M171" s="955"/>
      <c r="N171" s="955"/>
      <c r="O171" s="956"/>
      <c r="Q171" s="1793"/>
    </row>
    <row r="172" spans="1:17" x14ac:dyDescent="0.3">
      <c r="A172" s="500"/>
      <c r="B172" s="239"/>
      <c r="D172" s="94"/>
      <c r="E172" s="2122"/>
      <c r="F172" s="2123"/>
      <c r="G172" s="2123"/>
      <c r="H172" s="2123"/>
      <c r="I172" s="2123"/>
      <c r="J172" s="2123"/>
      <c r="K172" s="2123"/>
      <c r="L172" s="2123"/>
      <c r="M172" s="2123"/>
      <c r="N172" s="2123"/>
      <c r="O172" s="2124"/>
    </row>
    <row r="173" spans="1:17" ht="64.5" customHeight="1" x14ac:dyDescent="0.3">
      <c r="A173" s="500"/>
      <c r="B173" s="500"/>
      <c r="E173" s="2078" t="s">
        <v>1933</v>
      </c>
      <c r="F173" s="2079"/>
      <c r="G173" s="2079"/>
      <c r="H173" s="2079"/>
      <c r="I173" s="2079"/>
      <c r="J173" s="2079"/>
      <c r="K173" s="2079"/>
      <c r="L173" s="2079"/>
      <c r="M173" s="2079"/>
      <c r="N173" s="2079"/>
      <c r="O173" s="2080"/>
    </row>
    <row r="174" spans="1:17" ht="34.5" customHeight="1" x14ac:dyDescent="0.3">
      <c r="A174" s="500"/>
      <c r="B174" s="500"/>
      <c r="E174" s="2078" t="s">
        <v>780</v>
      </c>
      <c r="F174" s="2079"/>
      <c r="G174" s="2079"/>
      <c r="H174" s="2079"/>
      <c r="I174" s="2079"/>
      <c r="J174" s="2079"/>
      <c r="K174" s="2079"/>
      <c r="L174" s="2079"/>
      <c r="M174" s="2079"/>
      <c r="N174" s="2079"/>
      <c r="O174" s="2080"/>
    </row>
    <row r="175" spans="1:17" ht="31.5" customHeight="1" x14ac:dyDescent="0.3">
      <c r="A175" s="500"/>
      <c r="B175" s="500"/>
      <c r="E175" s="2078" t="s">
        <v>1934</v>
      </c>
      <c r="F175" s="2079"/>
      <c r="G175" s="2079"/>
      <c r="H175" s="2079"/>
      <c r="I175" s="2079"/>
      <c r="J175" s="2079"/>
      <c r="K175" s="2079"/>
      <c r="L175" s="2079"/>
      <c r="M175" s="2079"/>
      <c r="N175" s="2079"/>
      <c r="O175" s="2080"/>
    </row>
    <row r="176" spans="1:17" ht="84.75" customHeight="1" x14ac:dyDescent="0.3">
      <c r="A176" s="500"/>
      <c r="B176" s="500"/>
      <c r="E176" s="2078" t="s">
        <v>1935</v>
      </c>
      <c r="F176" s="2079"/>
      <c r="G176" s="2079"/>
      <c r="H176" s="2079"/>
      <c r="I176" s="2079"/>
      <c r="J176" s="2079"/>
      <c r="K176" s="2079"/>
      <c r="L176" s="2079"/>
      <c r="M176" s="2079"/>
      <c r="N176" s="2079"/>
      <c r="O176" s="2080"/>
    </row>
    <row r="177" spans="1:16" x14ac:dyDescent="0.3">
      <c r="A177" s="500"/>
      <c r="B177" s="500"/>
      <c r="E177" s="1551" t="s">
        <v>76</v>
      </c>
      <c r="F177" s="1549"/>
      <c r="G177" s="1549"/>
      <c r="H177" s="1549"/>
      <c r="I177" s="1549"/>
      <c r="J177" s="1549"/>
      <c r="K177" s="1549"/>
      <c r="L177" s="1549"/>
      <c r="M177" s="1549"/>
      <c r="N177" s="1549"/>
      <c r="O177" s="1550"/>
    </row>
    <row r="178" spans="1:16" x14ac:dyDescent="0.3">
      <c r="A178" s="500"/>
      <c r="B178" s="500"/>
      <c r="E178" s="2078" t="s">
        <v>253</v>
      </c>
      <c r="F178" s="2079"/>
      <c r="G178" s="2079"/>
      <c r="H178" s="2079"/>
      <c r="I178" s="2079"/>
      <c r="J178" s="2079"/>
      <c r="K178" s="2079"/>
      <c r="L178" s="2079"/>
      <c r="M178" s="2079"/>
      <c r="N178" s="2079"/>
      <c r="O178" s="2080"/>
    </row>
    <row r="179" spans="1:16" x14ac:dyDescent="0.3">
      <c r="A179" s="500"/>
      <c r="B179" s="500"/>
      <c r="E179" s="2078" t="s">
        <v>254</v>
      </c>
      <c r="F179" s="2079"/>
      <c r="G179" s="2079"/>
      <c r="H179" s="2079"/>
      <c r="I179" s="2079"/>
      <c r="J179" s="2079"/>
      <c r="K179" s="2079"/>
      <c r="L179" s="2079"/>
      <c r="M179" s="2079"/>
      <c r="N179" s="2079"/>
      <c r="O179" s="2080"/>
    </row>
    <row r="180" spans="1:16" x14ac:dyDescent="0.3">
      <c r="A180" s="500"/>
      <c r="B180" s="500"/>
      <c r="E180" s="1548"/>
      <c r="F180" s="1549"/>
      <c r="G180" s="1549"/>
      <c r="H180" s="1549"/>
      <c r="I180" s="1549"/>
      <c r="J180" s="1549"/>
      <c r="K180" s="1549"/>
      <c r="L180" s="1549"/>
      <c r="M180" s="1549"/>
      <c r="N180" s="1549"/>
      <c r="O180" s="1550"/>
    </row>
    <row r="181" spans="1:16" x14ac:dyDescent="0.3">
      <c r="A181" s="500"/>
      <c r="B181" s="500"/>
      <c r="E181" s="2122" t="s">
        <v>190</v>
      </c>
      <c r="F181" s="2123"/>
      <c r="G181" s="2123"/>
      <c r="H181" s="2123"/>
      <c r="I181" s="2123"/>
      <c r="J181" s="2123"/>
      <c r="K181" s="2123"/>
      <c r="L181" s="2123"/>
      <c r="M181" s="2123"/>
      <c r="N181" s="2123"/>
      <c r="O181" s="2124"/>
    </row>
    <row r="182" spans="1:16" x14ac:dyDescent="0.3">
      <c r="A182" s="502">
        <v>1051</v>
      </c>
      <c r="B182" s="502">
        <v>11</v>
      </c>
      <c r="E182" s="2113" t="s">
        <v>708</v>
      </c>
      <c r="F182" s="2114"/>
      <c r="G182" s="2114"/>
      <c r="H182" s="2114"/>
      <c r="I182" s="2114"/>
      <c r="J182" s="2114"/>
      <c r="K182" s="2114"/>
      <c r="L182" s="2114"/>
      <c r="M182" s="2114"/>
      <c r="N182" s="2114"/>
      <c r="O182" s="2115"/>
    </row>
    <row r="183" spans="1:16" x14ac:dyDescent="0.3">
      <c r="A183" s="502"/>
      <c r="B183" s="502"/>
      <c r="E183" s="2116" t="s">
        <v>517</v>
      </c>
      <c r="F183" s="2117"/>
      <c r="G183" s="2117"/>
      <c r="H183" s="2117"/>
      <c r="I183" s="2117"/>
      <c r="J183" s="2117"/>
      <c r="K183" s="2117"/>
      <c r="L183" s="2117"/>
      <c r="M183" s="2117"/>
      <c r="N183" s="2117"/>
      <c r="O183" s="2118"/>
      <c r="P183" s="704" t="s">
        <v>821</v>
      </c>
    </row>
    <row r="184" spans="1:16" ht="36.75" customHeight="1" thickBot="1" x14ac:dyDescent="0.35">
      <c r="A184" s="502">
        <v>116</v>
      </c>
      <c r="B184" s="502">
        <v>15</v>
      </c>
      <c r="E184" s="2119" t="s">
        <v>1936</v>
      </c>
      <c r="F184" s="2120"/>
      <c r="G184" s="2120"/>
      <c r="H184" s="2120"/>
      <c r="I184" s="2120"/>
      <c r="J184" s="2120"/>
      <c r="K184" s="2120"/>
      <c r="L184" s="2120"/>
      <c r="M184" s="2120"/>
      <c r="N184" s="2120"/>
      <c r="O184" s="2121"/>
      <c r="P184" s="704"/>
    </row>
    <row r="185" spans="1:16" x14ac:dyDescent="0.3">
      <c r="A185" s="1676"/>
      <c r="B185" s="1676"/>
      <c r="E185" s="18"/>
      <c r="N185" s="18"/>
      <c r="P185" s="704"/>
    </row>
    <row r="186" spans="1:16" x14ac:dyDescent="0.3">
      <c r="A186" s="1676"/>
      <c r="B186" s="1676"/>
      <c r="E186" s="18"/>
      <c r="N186" s="18"/>
      <c r="P186" s="704"/>
    </row>
    <row r="187" spans="1:16" x14ac:dyDescent="0.3">
      <c r="A187" s="500"/>
      <c r="B187" s="500"/>
      <c r="E187" s="2112"/>
      <c r="F187" s="2112"/>
      <c r="G187" s="2112"/>
      <c r="H187" s="2112"/>
      <c r="I187" s="2112"/>
      <c r="J187" s="2112"/>
      <c r="K187" s="2112"/>
      <c r="L187" s="2112"/>
      <c r="M187" s="2112"/>
      <c r="N187" s="2112"/>
      <c r="O187" s="2112"/>
    </row>
    <row r="188" spans="1:16" x14ac:dyDescent="0.3">
      <c r="A188" s="500"/>
      <c r="B188" s="500"/>
      <c r="E188" s="2112"/>
      <c r="F188" s="2112"/>
      <c r="G188" s="2112"/>
      <c r="H188" s="2112"/>
      <c r="I188" s="2112"/>
      <c r="J188" s="2112"/>
      <c r="K188" s="2112"/>
      <c r="L188" s="2112"/>
      <c r="M188" s="2112"/>
      <c r="N188" s="2112"/>
      <c r="O188" s="2112"/>
    </row>
    <row r="189" spans="1:16" x14ac:dyDescent="0.3">
      <c r="A189" s="500"/>
      <c r="B189" s="500"/>
      <c r="E189" s="2112"/>
      <c r="F189" s="2112"/>
      <c r="G189" s="2112"/>
      <c r="H189" s="2112"/>
      <c r="I189" s="2112"/>
      <c r="J189" s="2112"/>
      <c r="K189" s="2112"/>
      <c r="L189" s="2112"/>
      <c r="M189" s="2112"/>
      <c r="N189" s="2112"/>
      <c r="O189" s="2112"/>
    </row>
    <row r="190" spans="1:16" x14ac:dyDescent="0.3">
      <c r="A190" s="500"/>
      <c r="B190" s="500"/>
      <c r="E190" s="2112"/>
      <c r="F190" s="2112"/>
      <c r="G190" s="2112"/>
      <c r="H190" s="2112"/>
      <c r="I190" s="2112"/>
      <c r="J190" s="2112"/>
      <c r="K190" s="2112"/>
      <c r="L190" s="2112"/>
      <c r="M190" s="2112"/>
      <c r="N190" s="2112"/>
      <c r="O190" s="2112"/>
    </row>
    <row r="191" spans="1:16" x14ac:dyDescent="0.3">
      <c r="A191" s="500"/>
      <c r="B191" s="500"/>
      <c r="E191" s="2112"/>
      <c r="F191" s="2112"/>
      <c r="G191" s="2112"/>
      <c r="H191" s="2112"/>
      <c r="I191" s="2112"/>
      <c r="J191" s="2112"/>
      <c r="K191" s="2112"/>
      <c r="L191" s="2112"/>
      <c r="M191" s="2112"/>
      <c r="N191" s="2112"/>
      <c r="O191" s="2112"/>
    </row>
    <row r="192" spans="1:16" x14ac:dyDescent="0.3">
      <c r="A192" s="500"/>
      <c r="B192" s="500"/>
      <c r="E192" s="2112"/>
      <c r="F192" s="2112"/>
      <c r="G192" s="2112"/>
      <c r="H192" s="2112"/>
      <c r="I192" s="2112"/>
      <c r="J192" s="2112"/>
      <c r="K192" s="2112"/>
      <c r="L192" s="2112"/>
      <c r="M192" s="2112"/>
      <c r="N192" s="2112"/>
      <c r="O192" s="2112"/>
    </row>
    <row r="193" spans="1:15" x14ac:dyDescent="0.3">
      <c r="A193" s="500"/>
      <c r="B193" s="500"/>
      <c r="E193" s="2112"/>
      <c r="F193" s="2112"/>
      <c r="G193" s="2112"/>
      <c r="H193" s="2112"/>
      <c r="I193" s="2112"/>
      <c r="J193" s="2112"/>
      <c r="K193" s="2112"/>
      <c r="L193" s="2112"/>
      <c r="M193" s="2112"/>
      <c r="N193" s="2112"/>
      <c r="O193" s="2112"/>
    </row>
    <row r="194" spans="1:15" x14ac:dyDescent="0.3">
      <c r="A194" s="500"/>
      <c r="B194" s="500"/>
      <c r="E194" s="2112"/>
      <c r="F194" s="2112"/>
      <c r="G194" s="2112"/>
      <c r="H194" s="2112"/>
      <c r="I194" s="2112"/>
      <c r="J194" s="2112"/>
      <c r="K194" s="2112"/>
      <c r="L194" s="2112"/>
      <c r="M194" s="2112"/>
      <c r="N194" s="2112"/>
      <c r="O194" s="2112"/>
    </row>
    <row r="195" spans="1:15" x14ac:dyDescent="0.3">
      <c r="A195" s="500"/>
      <c r="B195" s="500"/>
      <c r="E195" s="2112"/>
      <c r="F195" s="2112"/>
      <c r="G195" s="2112"/>
      <c r="H195" s="2112"/>
      <c r="I195" s="2112"/>
      <c r="J195" s="2112"/>
      <c r="K195" s="2112"/>
      <c r="L195" s="2112"/>
      <c r="M195" s="2112"/>
      <c r="N195" s="2112"/>
      <c r="O195" s="2112"/>
    </row>
    <row r="196" spans="1:15" x14ac:dyDescent="0.3">
      <c r="A196" s="500"/>
      <c r="B196" s="500"/>
    </row>
    <row r="197" spans="1:15" x14ac:dyDescent="0.3">
      <c r="A197" s="500"/>
      <c r="B197" s="500"/>
    </row>
    <row r="198" spans="1:15" x14ac:dyDescent="0.3">
      <c r="A198" s="500"/>
      <c r="B198" s="500"/>
    </row>
    <row r="199" spans="1:15" x14ac:dyDescent="0.3">
      <c r="A199" s="500"/>
      <c r="B199" s="500"/>
    </row>
    <row r="200" spans="1:15" x14ac:dyDescent="0.3">
      <c r="A200" s="500"/>
      <c r="B200" s="500"/>
    </row>
    <row r="201" spans="1:15" x14ac:dyDescent="0.3">
      <c r="A201" s="500"/>
      <c r="B201" s="500"/>
    </row>
    <row r="202" spans="1:15" x14ac:dyDescent="0.3">
      <c r="A202" s="500"/>
      <c r="B202" s="500"/>
    </row>
    <row r="203" spans="1:15" x14ac:dyDescent="0.3">
      <c r="A203" s="500"/>
      <c r="B203" s="500"/>
    </row>
    <row r="204" spans="1:15" x14ac:dyDescent="0.3">
      <c r="A204" s="500"/>
      <c r="B204" s="500"/>
    </row>
    <row r="205" spans="1:15" x14ac:dyDescent="0.3">
      <c r="A205" s="500"/>
      <c r="B205" s="500"/>
    </row>
    <row r="206" spans="1:15" x14ac:dyDescent="0.3">
      <c r="A206" s="500"/>
      <c r="B206" s="500"/>
    </row>
    <row r="207" spans="1:15" x14ac:dyDescent="0.3">
      <c r="A207" s="500"/>
      <c r="B207" s="500"/>
    </row>
    <row r="208" spans="1:15" x14ac:dyDescent="0.3">
      <c r="A208" s="500"/>
      <c r="B208" s="500"/>
    </row>
    <row r="209" spans="1:2" x14ac:dyDescent="0.3">
      <c r="A209" s="500"/>
      <c r="B209" s="500"/>
    </row>
    <row r="210" spans="1:2" x14ac:dyDescent="0.3">
      <c r="A210" s="500"/>
      <c r="B210" s="500"/>
    </row>
    <row r="211" spans="1:2" x14ac:dyDescent="0.3">
      <c r="A211" s="500"/>
      <c r="B211" s="500"/>
    </row>
    <row r="212" spans="1:2" x14ac:dyDescent="0.3">
      <c r="A212" s="500"/>
      <c r="B212" s="500"/>
    </row>
    <row r="213" spans="1:2" x14ac:dyDescent="0.3">
      <c r="A213" s="500"/>
      <c r="B213" s="500"/>
    </row>
    <row r="214" spans="1:2" x14ac:dyDescent="0.3">
      <c r="A214" s="500"/>
      <c r="B214" s="500"/>
    </row>
    <row r="215" spans="1:2" x14ac:dyDescent="0.3">
      <c r="A215" s="500"/>
      <c r="B215" s="500"/>
    </row>
    <row r="216" spans="1:2" x14ac:dyDescent="0.3">
      <c r="A216" s="500"/>
      <c r="B216" s="500"/>
    </row>
    <row r="217" spans="1:2" x14ac:dyDescent="0.3">
      <c r="A217" s="500"/>
      <c r="B217" s="500"/>
    </row>
    <row r="218" spans="1:2" x14ac:dyDescent="0.3">
      <c r="A218" s="500"/>
      <c r="B218" s="500"/>
    </row>
    <row r="219" spans="1:2" x14ac:dyDescent="0.3">
      <c r="A219" s="500"/>
      <c r="B219" s="500"/>
    </row>
    <row r="220" spans="1:2" x14ac:dyDescent="0.3">
      <c r="A220" s="500"/>
      <c r="B220" s="500"/>
    </row>
    <row r="221" spans="1:2" x14ac:dyDescent="0.3">
      <c r="A221" s="500"/>
      <c r="B221" s="500"/>
    </row>
    <row r="222" spans="1:2" x14ac:dyDescent="0.3">
      <c r="A222" s="500"/>
      <c r="B222" s="500"/>
    </row>
    <row r="223" spans="1:2" x14ac:dyDescent="0.3">
      <c r="A223" s="500"/>
      <c r="B223" s="500"/>
    </row>
    <row r="224" spans="1:2" x14ac:dyDescent="0.3">
      <c r="A224" s="500"/>
      <c r="B224" s="500"/>
    </row>
    <row r="225" spans="1:2" x14ac:dyDescent="0.3">
      <c r="A225" s="500"/>
      <c r="B225" s="500"/>
    </row>
    <row r="226" spans="1:2" x14ac:dyDescent="0.3">
      <c r="A226" s="500"/>
      <c r="B226" s="500"/>
    </row>
    <row r="227" spans="1:2" x14ac:dyDescent="0.3">
      <c r="A227" s="500"/>
      <c r="B227" s="500"/>
    </row>
    <row r="228" spans="1:2" x14ac:dyDescent="0.3">
      <c r="A228" s="500"/>
      <c r="B228" s="500"/>
    </row>
    <row r="229" spans="1:2" x14ac:dyDescent="0.3">
      <c r="A229" s="500"/>
      <c r="B229" s="500"/>
    </row>
    <row r="230" spans="1:2" x14ac:dyDescent="0.3">
      <c r="A230" s="500"/>
      <c r="B230" s="500"/>
    </row>
    <row r="231" spans="1:2" x14ac:dyDescent="0.3">
      <c r="A231" s="500"/>
      <c r="B231" s="500"/>
    </row>
    <row r="232" spans="1:2" x14ac:dyDescent="0.3">
      <c r="A232" s="500"/>
      <c r="B232" s="500"/>
    </row>
    <row r="233" spans="1:2" x14ac:dyDescent="0.3">
      <c r="A233" s="500"/>
      <c r="B233" s="500"/>
    </row>
    <row r="234" spans="1:2" x14ac:dyDescent="0.3">
      <c r="A234" s="500"/>
      <c r="B234" s="500"/>
    </row>
    <row r="235" spans="1:2" x14ac:dyDescent="0.3">
      <c r="A235" s="500"/>
      <c r="B235" s="500"/>
    </row>
    <row r="236" spans="1:2" x14ac:dyDescent="0.3">
      <c r="A236" s="500"/>
      <c r="B236" s="500"/>
    </row>
    <row r="237" spans="1:2" x14ac:dyDescent="0.3">
      <c r="A237" s="500"/>
      <c r="B237" s="500"/>
    </row>
    <row r="238" spans="1:2" x14ac:dyDescent="0.3">
      <c r="A238" s="500"/>
      <c r="B238" s="500"/>
    </row>
    <row r="239" spans="1:2" x14ac:dyDescent="0.3">
      <c r="A239" s="500"/>
      <c r="B239" s="500"/>
    </row>
    <row r="240" spans="1:2" x14ac:dyDescent="0.3">
      <c r="A240" s="500"/>
      <c r="B240" s="500"/>
    </row>
    <row r="241" spans="1:2" x14ac:dyDescent="0.3">
      <c r="A241" s="500"/>
      <c r="B241" s="500"/>
    </row>
    <row r="242" spans="1:2" x14ac:dyDescent="0.3">
      <c r="A242" s="500"/>
      <c r="B242" s="500"/>
    </row>
    <row r="243" spans="1:2" x14ac:dyDescent="0.3">
      <c r="A243" s="500"/>
      <c r="B243" s="500"/>
    </row>
    <row r="244" spans="1:2" x14ac:dyDescent="0.3">
      <c r="A244" s="500"/>
      <c r="B244" s="500"/>
    </row>
    <row r="245" spans="1:2" x14ac:dyDescent="0.3">
      <c r="A245" s="500"/>
      <c r="B245" s="500"/>
    </row>
    <row r="246" spans="1:2" x14ac:dyDescent="0.3">
      <c r="A246" s="500"/>
      <c r="B246" s="500"/>
    </row>
    <row r="247" spans="1:2" x14ac:dyDescent="0.3">
      <c r="A247" s="500"/>
      <c r="B247" s="500"/>
    </row>
    <row r="248" spans="1:2" x14ac:dyDescent="0.3">
      <c r="A248" s="500"/>
      <c r="B248" s="500"/>
    </row>
    <row r="249" spans="1:2" x14ac:dyDescent="0.3">
      <c r="A249" s="500"/>
      <c r="B249" s="500"/>
    </row>
    <row r="250" spans="1:2" x14ac:dyDescent="0.3">
      <c r="A250" s="500"/>
      <c r="B250" s="500"/>
    </row>
    <row r="251" spans="1:2" x14ac:dyDescent="0.3">
      <c r="A251" s="500"/>
      <c r="B251" s="500"/>
    </row>
    <row r="252" spans="1:2" x14ac:dyDescent="0.3">
      <c r="A252" s="500"/>
      <c r="B252" s="500"/>
    </row>
    <row r="253" spans="1:2" x14ac:dyDescent="0.3">
      <c r="A253" s="500"/>
      <c r="B253" s="500"/>
    </row>
    <row r="254" spans="1:2" x14ac:dyDescent="0.3">
      <c r="A254" s="500"/>
      <c r="B254" s="500"/>
    </row>
    <row r="255" spans="1:2" x14ac:dyDescent="0.3">
      <c r="A255" s="500"/>
      <c r="B255" s="500"/>
    </row>
    <row r="256" spans="1:2" x14ac:dyDescent="0.3">
      <c r="A256" s="500"/>
      <c r="B256" s="500"/>
    </row>
    <row r="257" spans="1:2" x14ac:dyDescent="0.3">
      <c r="A257" s="500"/>
      <c r="B257" s="500"/>
    </row>
    <row r="258" spans="1:2" x14ac:dyDescent="0.3">
      <c r="A258" s="500"/>
      <c r="B258" s="500"/>
    </row>
    <row r="259" spans="1:2" x14ac:dyDescent="0.3">
      <c r="A259" s="500"/>
      <c r="B259" s="500"/>
    </row>
    <row r="260" spans="1:2" x14ac:dyDescent="0.3">
      <c r="A260" s="500"/>
      <c r="B260" s="500"/>
    </row>
    <row r="261" spans="1:2" x14ac:dyDescent="0.3">
      <c r="A261" s="500"/>
      <c r="B261" s="500"/>
    </row>
    <row r="262" spans="1:2" x14ac:dyDescent="0.3">
      <c r="A262" s="500"/>
      <c r="B262" s="500"/>
    </row>
    <row r="263" spans="1:2" x14ac:dyDescent="0.3">
      <c r="A263" s="500"/>
      <c r="B263" s="500"/>
    </row>
    <row r="264" spans="1:2" x14ac:dyDescent="0.3">
      <c r="A264" s="500"/>
      <c r="B264" s="500"/>
    </row>
    <row r="265" spans="1:2" x14ac:dyDescent="0.3">
      <c r="A265" s="500"/>
      <c r="B265" s="500"/>
    </row>
    <row r="266" spans="1:2" x14ac:dyDescent="0.3">
      <c r="A266" s="500"/>
      <c r="B266" s="500"/>
    </row>
    <row r="267" spans="1:2" x14ac:dyDescent="0.3">
      <c r="A267" s="500"/>
      <c r="B267" s="500"/>
    </row>
    <row r="268" spans="1:2" x14ac:dyDescent="0.3">
      <c r="A268" s="500"/>
      <c r="B268" s="500"/>
    </row>
    <row r="269" spans="1:2" x14ac:dyDescent="0.3">
      <c r="A269" s="500"/>
      <c r="B269" s="500"/>
    </row>
    <row r="270" spans="1:2" x14ac:dyDescent="0.3">
      <c r="A270" s="500"/>
      <c r="B270" s="500"/>
    </row>
    <row r="271" spans="1:2" x14ac:dyDescent="0.3">
      <c r="A271" s="500"/>
      <c r="B271" s="500"/>
    </row>
    <row r="272" spans="1:2" x14ac:dyDescent="0.3">
      <c r="A272" s="500"/>
      <c r="B272" s="500"/>
    </row>
    <row r="273" spans="1:2" x14ac:dyDescent="0.3">
      <c r="A273" s="500"/>
      <c r="B273" s="500"/>
    </row>
    <row r="274" spans="1:2" x14ac:dyDescent="0.3">
      <c r="A274" s="500"/>
      <c r="B274" s="500"/>
    </row>
    <row r="275" spans="1:2" x14ac:dyDescent="0.3">
      <c r="A275" s="500"/>
      <c r="B275" s="500"/>
    </row>
    <row r="276" spans="1:2" x14ac:dyDescent="0.3">
      <c r="A276" s="500"/>
      <c r="B276" s="500"/>
    </row>
    <row r="442" ht="11.25" customHeight="1" x14ac:dyDescent="0.3"/>
  </sheetData>
  <customSheetViews>
    <customSheetView guid="{7F222B88-8DE7-4209-9261-78C075D2F561}" scale="95" showPageBreaks="1" view="pageBreakPreview" showRuler="0">
      <pane ySplit="2" topLeftCell="A3" activePane="bottomLeft" state="frozen"/>
      <selection pane="bottomLeft" activeCell="E12" sqref="E12:E48"/>
      <pageMargins left="0.74803149606299213" right="0.62992125984251968" top="0.70866141732283472" bottom="0.70866141732283472" header="0.51181102362204722" footer="0.51181102362204722"/>
      <pageSetup paperSize="9" scale="59" orientation="portrait" r:id="rId1"/>
      <headerFooter alignWithMargins="0">
        <oddFooter>&amp;C&amp;"Arial Narrow,Regular"Page &amp;P of &amp;N</oddFooter>
      </headerFooter>
    </customSheetView>
  </customSheetViews>
  <mergeCells count="32">
    <mergeCell ref="E172:O172"/>
    <mergeCell ref="K56:K59"/>
    <mergeCell ref="F1:O1"/>
    <mergeCell ref="F2:O2"/>
    <mergeCell ref="E158:O158"/>
    <mergeCell ref="E114:O114"/>
    <mergeCell ref="E115:O115"/>
    <mergeCell ref="E116:O116"/>
    <mergeCell ref="E110:O110"/>
    <mergeCell ref="E113:O113"/>
    <mergeCell ref="E112:O112"/>
    <mergeCell ref="E159:O159"/>
    <mergeCell ref="E157:O157"/>
    <mergeCell ref="E173:O173"/>
    <mergeCell ref="E174:O174"/>
    <mergeCell ref="E175:O175"/>
    <mergeCell ref="E176:O176"/>
    <mergeCell ref="E181:O181"/>
    <mergeCell ref="E178:O178"/>
    <mergeCell ref="E179:O179"/>
    <mergeCell ref="E187:O187"/>
    <mergeCell ref="E188:O188"/>
    <mergeCell ref="E189:O189"/>
    <mergeCell ref="E190:O190"/>
    <mergeCell ref="E182:O182"/>
    <mergeCell ref="E183:O183"/>
    <mergeCell ref="E184:O184"/>
    <mergeCell ref="E191:O191"/>
    <mergeCell ref="E192:O192"/>
    <mergeCell ref="E193:O193"/>
    <mergeCell ref="E194:O194"/>
    <mergeCell ref="E195:O195"/>
  </mergeCells>
  <phoneticPr fontId="17" type="noConversion"/>
  <hyperlinks>
    <hyperlink ref="G59" location="'Note 24 (cont)'!A67" display="Acquisition of assets" xr:uid="{00000000-0004-0000-0F00-000000000000}"/>
    <hyperlink ref="H59" location="'Note 24 (cont)'!A62" display="'Note 24 (cont)'!A62" xr:uid="{00000000-0004-0000-0F00-000001000000}"/>
    <hyperlink ref="E129" location="'Notes to Financial Report'!A470" display="Plant and Equipment" xr:uid="{00000000-0004-0000-0F00-000002000000}"/>
    <hyperlink ref="G7" location="'Note 24 (cont)'!A67" display="Acquisition of assets" xr:uid="{00000000-0004-0000-0F00-000003000000}"/>
    <hyperlink ref="H7" location="'Note 24 (cont)'!A62" display="'Note 24 (cont)'!A62" xr:uid="{00000000-0004-0000-0F00-000004000000}"/>
  </hyperlinks>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rowBreaks count="3" manualBreakCount="3">
    <brk id="54" max="16383" man="1"/>
    <brk id="106" min="2" max="14" man="1"/>
    <brk id="153" min="2"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rgb="FFFFFF00"/>
  </sheetPr>
  <dimension ref="A1:AC442"/>
  <sheetViews>
    <sheetView showGridLines="0" view="pageBreakPreview" zoomScaleNormal="100" zoomScaleSheetLayoutView="100" workbookViewId="0"/>
  </sheetViews>
  <sheetFormatPr defaultColWidth="9" defaultRowHeight="16.5" x14ac:dyDescent="0.3"/>
  <cols>
    <col min="1" max="1" width="9.75" style="3" bestFit="1" customWidth="1"/>
    <col min="2" max="2" width="7.5" style="3" customWidth="1"/>
    <col min="3" max="3" width="4" style="3" customWidth="1"/>
    <col min="4" max="4" width="4.125" style="71" customWidth="1"/>
    <col min="5" max="5" width="3.5" style="71" bestFit="1" customWidth="1"/>
    <col min="6" max="6" width="13.75" style="1162" customWidth="1"/>
    <col min="7" max="7" width="16.5" style="51" customWidth="1"/>
    <col min="8" max="8" width="10.5" style="1605" customWidth="1"/>
    <col min="9" max="9" width="8.625" style="1605" customWidth="1"/>
    <col min="10" max="10" width="1.25" style="51" customWidth="1"/>
    <col min="11" max="11" width="9.375" style="84" customWidth="1"/>
    <col min="12" max="12" width="1.25" style="51" customWidth="1"/>
    <col min="13" max="13" width="9.375" style="51" customWidth="1"/>
    <col min="14" max="14" width="1.375" style="51" customWidth="1"/>
    <col min="15" max="15" width="9.25" style="51" customWidth="1"/>
    <col min="16" max="16" width="1.125" style="3" customWidth="1"/>
    <col min="17" max="17" width="9.5" style="20" customWidth="1"/>
    <col min="18" max="18" width="1.25" style="21" customWidth="1"/>
    <col min="19" max="19" width="9.125" style="20" customWidth="1"/>
    <col min="20" max="20" width="9" style="3"/>
    <col min="21" max="21" width="12" style="3" customWidth="1"/>
    <col min="22" max="16384" width="9" style="3"/>
  </cols>
  <sheetData>
    <row r="1" spans="1:19" ht="18" x14ac:dyDescent="0.3">
      <c r="A1" s="239" t="s">
        <v>217</v>
      </c>
      <c r="B1" s="239"/>
      <c r="C1" s="69" t="str">
        <f>IF('Merge Details_Printing instr'!$B$11="Insert details here",'Merge Details_Printing instr'!$A$11,'Merge Details_Printing instr'!$B$11)</f>
        <v>Council Name</v>
      </c>
      <c r="G1" s="2155" t="s">
        <v>315</v>
      </c>
      <c r="H1" s="2155"/>
      <c r="I1" s="2155"/>
      <c r="J1" s="2155"/>
      <c r="K1" s="2155"/>
      <c r="L1" s="2155"/>
      <c r="M1" s="2155"/>
      <c r="N1" s="2155"/>
      <c r="O1" s="2155"/>
      <c r="P1" s="2155"/>
      <c r="Q1" s="2155"/>
      <c r="R1" s="2155"/>
      <c r="S1" s="2155"/>
    </row>
    <row r="2" spans="1:19" s="22" customFormat="1" ht="16.5" customHeight="1" x14ac:dyDescent="0.3">
      <c r="A2" s="239" t="s">
        <v>719</v>
      </c>
      <c r="B2" s="239" t="s">
        <v>218</v>
      </c>
      <c r="C2" s="145" t="str">
        <f>+'Merge Details_Printing instr'!A12</f>
        <v>2022-2023 Financial Report</v>
      </c>
      <c r="D2" s="1240"/>
      <c r="E2" s="1240"/>
      <c r="F2" s="565"/>
      <c r="G2" s="2156" t="str">
        <f>'Merge Details_Printing instr'!$A$14</f>
        <v>For the Year Ended 30 June 2023</v>
      </c>
      <c r="H2" s="2156"/>
      <c r="I2" s="2156"/>
      <c r="J2" s="2156"/>
      <c r="K2" s="2156"/>
      <c r="L2" s="2156"/>
      <c r="M2" s="2156"/>
      <c r="N2" s="2156"/>
      <c r="O2" s="2156"/>
      <c r="P2" s="2156"/>
      <c r="Q2" s="2156"/>
      <c r="R2" s="2156"/>
      <c r="S2" s="2156"/>
    </row>
    <row r="3" spans="1:19" ht="16.5" customHeight="1" x14ac:dyDescent="0.3">
      <c r="A3" s="239"/>
      <c r="B3" s="239"/>
      <c r="Q3" s="68">
        <f>+'Merge Details_Printing instr'!A18</f>
        <v>2023</v>
      </c>
      <c r="R3" s="42"/>
      <c r="S3" s="68">
        <f>+'Merge Details_Printing instr'!A19</f>
        <v>2022</v>
      </c>
    </row>
    <row r="4" spans="1:19" ht="16.5" customHeight="1" x14ac:dyDescent="0.3">
      <c r="A4" s="489">
        <v>140</v>
      </c>
      <c r="B4" s="239"/>
      <c r="D4" s="3"/>
      <c r="E4" s="3"/>
      <c r="F4" s="3"/>
      <c r="Q4" s="68" t="str">
        <f>+'Merge Details_Printing instr'!A23</f>
        <v>$'000</v>
      </c>
      <c r="R4" s="37"/>
      <c r="S4" s="68" t="str">
        <f>+'Merge Details_Printing instr'!A23</f>
        <v>$'000</v>
      </c>
    </row>
    <row r="5" spans="1:19" s="492" customFormat="1" ht="16.5" customHeight="1" x14ac:dyDescent="0.3">
      <c r="A5" s="500"/>
      <c r="B5" s="239"/>
      <c r="D5" s="94" t="s">
        <v>298</v>
      </c>
      <c r="E5" s="94">
        <f>'Note 6'!F5+0.1</f>
        <v>6.1999999999999993</v>
      </c>
      <c r="F5" s="566" t="s">
        <v>333</v>
      </c>
      <c r="G5" s="1680"/>
      <c r="H5" s="1680"/>
      <c r="I5" s="1680"/>
      <c r="J5" s="1680"/>
      <c r="K5" s="84"/>
      <c r="L5" s="1680"/>
      <c r="M5" s="1680"/>
      <c r="N5" s="1680"/>
      <c r="O5" s="1680"/>
      <c r="Q5" s="68"/>
      <c r="R5" s="37"/>
      <c r="S5" s="68"/>
    </row>
    <row r="6" spans="1:19" ht="16.5" customHeight="1" x14ac:dyDescent="0.3">
      <c r="A6" s="487">
        <v>140</v>
      </c>
      <c r="B6" s="487" t="s">
        <v>240</v>
      </c>
      <c r="F6" s="595" t="s">
        <v>335</v>
      </c>
      <c r="Q6" s="274">
        <v>10000</v>
      </c>
      <c r="R6" s="275"/>
      <c r="S6" s="274">
        <v>10000</v>
      </c>
    </row>
    <row r="7" spans="1:19" ht="16.5" customHeight="1" x14ac:dyDescent="0.3">
      <c r="A7" s="488"/>
      <c r="B7" s="488"/>
      <c r="F7" s="595" t="s">
        <v>336</v>
      </c>
      <c r="Q7" s="274">
        <v>2000</v>
      </c>
      <c r="R7" s="275"/>
      <c r="S7" s="274">
        <v>0</v>
      </c>
    </row>
    <row r="8" spans="1:19" ht="16.5" customHeight="1" x14ac:dyDescent="0.3">
      <c r="A8" s="488"/>
      <c r="B8" s="488"/>
      <c r="F8" s="595" t="s">
        <v>337</v>
      </c>
      <c r="Q8" s="274">
        <v>-5000</v>
      </c>
      <c r="R8" s="275"/>
      <c r="S8" s="274">
        <v>0</v>
      </c>
    </row>
    <row r="9" spans="1:19" ht="16.5" customHeight="1" x14ac:dyDescent="0.3">
      <c r="A9" s="488"/>
      <c r="B9" s="488"/>
      <c r="F9" s="595" t="s">
        <v>146</v>
      </c>
      <c r="Q9" s="274">
        <v>1000</v>
      </c>
      <c r="R9" s="275"/>
      <c r="S9" s="274">
        <v>0</v>
      </c>
    </row>
    <row r="10" spans="1:19" ht="16.5" customHeight="1" x14ac:dyDescent="0.3">
      <c r="A10" s="488"/>
      <c r="B10" s="488"/>
      <c r="F10" s="566" t="s">
        <v>364</v>
      </c>
      <c r="Q10" s="287">
        <f>SUM(Q6:Q9)</f>
        <v>8000</v>
      </c>
      <c r="R10" s="275"/>
      <c r="S10" s="287">
        <f>SUM(S6:S9)</f>
        <v>10000</v>
      </c>
    </row>
    <row r="11" spans="1:19" ht="6" customHeight="1" x14ac:dyDescent="0.3">
      <c r="A11" s="488"/>
      <c r="B11" s="488"/>
      <c r="Q11" s="24"/>
      <c r="R11" s="275"/>
      <c r="S11" s="24"/>
    </row>
    <row r="12" spans="1:19" ht="33" customHeight="1" x14ac:dyDescent="0.3">
      <c r="A12" s="487">
        <v>140</v>
      </c>
      <c r="B12" s="487" t="s">
        <v>839</v>
      </c>
      <c r="F12" s="2057" t="s">
        <v>2000</v>
      </c>
      <c r="G12" s="2057"/>
      <c r="H12" s="2057"/>
      <c r="I12" s="2057"/>
      <c r="J12" s="2057"/>
      <c r="K12" s="2057"/>
      <c r="L12" s="2057"/>
      <c r="M12" s="2057"/>
      <c r="N12" s="2057"/>
      <c r="O12" s="2057"/>
      <c r="P12" s="2057"/>
      <c r="Q12" s="2057"/>
      <c r="R12" s="2057"/>
      <c r="S12" s="2057"/>
    </row>
    <row r="13" spans="1:19" s="492" customFormat="1" ht="6.75" customHeight="1" thickBot="1" x14ac:dyDescent="0.35">
      <c r="A13" s="502"/>
      <c r="B13" s="502"/>
      <c r="D13" s="71"/>
      <c r="E13" s="71"/>
      <c r="F13" s="1162"/>
      <c r="G13" s="841"/>
      <c r="H13" s="1599"/>
      <c r="I13" s="1599"/>
      <c r="J13" s="841"/>
      <c r="K13" s="841"/>
      <c r="L13" s="841"/>
      <c r="M13" s="841"/>
      <c r="N13" s="841"/>
      <c r="O13" s="841"/>
      <c r="Q13" s="24"/>
      <c r="R13" s="275"/>
      <c r="S13" s="24"/>
    </row>
    <row r="14" spans="1:19" s="492" customFormat="1" x14ac:dyDescent="0.3">
      <c r="A14" s="502"/>
      <c r="B14" s="502"/>
      <c r="D14" s="71"/>
      <c r="E14" s="71"/>
      <c r="F14" s="1196" t="s">
        <v>1172</v>
      </c>
      <c r="G14" s="1197"/>
      <c r="H14" s="1197"/>
      <c r="I14" s="1197"/>
      <c r="J14" s="1197"/>
      <c r="K14" s="1197"/>
      <c r="L14" s="1197"/>
      <c r="M14" s="1197"/>
      <c r="N14" s="1197"/>
      <c r="O14" s="1197"/>
      <c r="P14" s="1197"/>
      <c r="Q14" s="1197"/>
      <c r="R14" s="1197"/>
      <c r="S14" s="1198"/>
    </row>
    <row r="15" spans="1:19" s="492" customFormat="1" ht="9.9499999999999993" customHeight="1" x14ac:dyDescent="0.3">
      <c r="A15" s="502"/>
      <c r="B15" s="502"/>
      <c r="D15" s="71"/>
      <c r="E15" s="71"/>
      <c r="F15" s="1241"/>
      <c r="G15" s="1242"/>
      <c r="H15" s="1242"/>
      <c r="I15" s="1242"/>
      <c r="J15" s="1242"/>
      <c r="K15" s="1242"/>
      <c r="L15" s="1242"/>
      <c r="M15" s="1242"/>
      <c r="N15" s="1242"/>
      <c r="O15" s="1242"/>
      <c r="P15" s="1242"/>
      <c r="Q15" s="1242"/>
      <c r="R15" s="1242"/>
      <c r="S15" s="1243"/>
    </row>
    <row r="16" spans="1:19" s="492" customFormat="1" x14ac:dyDescent="0.3">
      <c r="A16" s="502"/>
      <c r="B16" s="502"/>
      <c r="D16" s="71"/>
      <c r="E16" s="71"/>
      <c r="F16" s="1241" t="s">
        <v>1187</v>
      </c>
      <c r="G16" s="1242"/>
      <c r="H16" s="1242"/>
      <c r="I16" s="1242"/>
      <c r="J16" s="1242"/>
      <c r="K16" s="1242"/>
      <c r="L16" s="1242"/>
      <c r="M16" s="1242"/>
      <c r="N16" s="1242"/>
      <c r="O16" s="1242"/>
      <c r="P16" s="1242"/>
      <c r="Q16" s="1242"/>
      <c r="R16" s="1242"/>
      <c r="S16" s="1243"/>
    </row>
    <row r="17" spans="1:21" s="492" customFormat="1" ht="79.5" customHeight="1" x14ac:dyDescent="0.3">
      <c r="B17" s="502">
        <v>140</v>
      </c>
      <c r="D17" s="71"/>
      <c r="E17" s="71"/>
      <c r="F17" s="2078" t="s">
        <v>1940</v>
      </c>
      <c r="G17" s="2079"/>
      <c r="H17" s="2079"/>
      <c r="I17" s="2079"/>
      <c r="J17" s="2079"/>
      <c r="K17" s="2079"/>
      <c r="L17" s="2079"/>
      <c r="M17" s="2079"/>
      <c r="N17" s="2079"/>
      <c r="O17" s="2079"/>
      <c r="P17" s="2079"/>
      <c r="Q17" s="2079"/>
      <c r="R17" s="2079"/>
      <c r="S17" s="2080"/>
      <c r="T17" s="704"/>
      <c r="U17" s="596"/>
    </row>
    <row r="18" spans="1:21" s="492" customFormat="1" ht="17.25" customHeight="1" thickBot="1" x14ac:dyDescent="0.35">
      <c r="A18" s="502">
        <v>101</v>
      </c>
      <c r="B18" s="502" t="s">
        <v>832</v>
      </c>
      <c r="D18" s="71"/>
      <c r="E18" s="71"/>
      <c r="F18" s="1180"/>
      <c r="G18" s="1181"/>
      <c r="H18" s="1181"/>
      <c r="I18" s="1181"/>
      <c r="J18" s="1181"/>
      <c r="K18" s="1181"/>
      <c r="L18" s="1181"/>
      <c r="M18" s="1181"/>
      <c r="N18" s="1181"/>
      <c r="O18" s="1181"/>
      <c r="P18" s="1181"/>
      <c r="Q18" s="1181"/>
      <c r="R18" s="1181"/>
      <c r="S18" s="1182"/>
      <c r="T18" s="605" t="s">
        <v>2001</v>
      </c>
    </row>
    <row r="19" spans="1:21" ht="12" customHeight="1" x14ac:dyDescent="0.3">
      <c r="A19" s="488"/>
      <c r="B19" s="488"/>
      <c r="G19" s="84"/>
      <c r="H19" s="84"/>
      <c r="I19" s="84"/>
      <c r="J19" s="84"/>
      <c r="L19" s="84"/>
      <c r="M19" s="84"/>
      <c r="N19" s="84"/>
      <c r="O19" s="84"/>
      <c r="P19" s="22"/>
      <c r="Q19" s="276"/>
      <c r="R19" s="275"/>
      <c r="S19" s="276"/>
    </row>
    <row r="20" spans="1:21" ht="16.5" customHeight="1" x14ac:dyDescent="0.3">
      <c r="A20" s="489" t="s">
        <v>60</v>
      </c>
      <c r="B20" s="488"/>
      <c r="D20" s="94" t="s">
        <v>298</v>
      </c>
      <c r="E20" s="94">
        <f>E5+0.1</f>
        <v>6.2999999999999989</v>
      </c>
      <c r="F20" s="566" t="s">
        <v>676</v>
      </c>
      <c r="J20" s="78"/>
      <c r="L20" s="78"/>
      <c r="Q20" s="276"/>
      <c r="R20" s="275"/>
      <c r="S20" s="276"/>
    </row>
    <row r="21" spans="1:21" ht="16.5" customHeight="1" x14ac:dyDescent="0.3">
      <c r="A21" s="487">
        <v>138</v>
      </c>
      <c r="B21" s="487">
        <v>118</v>
      </c>
      <c r="F21" s="595" t="s">
        <v>343</v>
      </c>
      <c r="Q21" s="277">
        <v>0</v>
      </c>
      <c r="R21" s="275"/>
      <c r="S21" s="277">
        <v>0</v>
      </c>
    </row>
    <row r="22" spans="1:21" ht="16.5" customHeight="1" x14ac:dyDescent="0.3">
      <c r="A22" s="488"/>
      <c r="B22" s="488"/>
      <c r="F22" s="595" t="s">
        <v>672</v>
      </c>
      <c r="Q22" s="277">
        <v>0</v>
      </c>
      <c r="R22" s="275"/>
      <c r="S22" s="277">
        <v>0</v>
      </c>
    </row>
    <row r="23" spans="1:21" ht="16.5" customHeight="1" x14ac:dyDescent="0.3">
      <c r="A23" s="488"/>
      <c r="B23" s="488"/>
      <c r="F23" s="595" t="s">
        <v>296</v>
      </c>
      <c r="Q23" s="277">
        <v>0</v>
      </c>
      <c r="R23" s="275"/>
      <c r="S23" s="277">
        <v>0</v>
      </c>
    </row>
    <row r="24" spans="1:21" ht="16.5" customHeight="1" x14ac:dyDescent="0.3">
      <c r="A24" s="488"/>
      <c r="B24" s="488"/>
      <c r="F24" s="559" t="s">
        <v>761</v>
      </c>
      <c r="Q24" s="259">
        <v>0</v>
      </c>
      <c r="R24" s="275"/>
      <c r="S24" s="259">
        <v>0</v>
      </c>
    </row>
    <row r="25" spans="1:21" ht="16.5" customHeight="1" x14ac:dyDescent="0.3">
      <c r="A25" s="488"/>
      <c r="B25" s="488"/>
      <c r="F25" s="566" t="s">
        <v>423</v>
      </c>
      <c r="Q25" s="384">
        <f>SUM(Q21:Q24)</f>
        <v>0</v>
      </c>
      <c r="R25" s="275"/>
      <c r="S25" s="384">
        <f>SUM(S21:S24)</f>
        <v>0</v>
      </c>
    </row>
    <row r="26" spans="1:21" x14ac:dyDescent="0.3">
      <c r="A26" s="488"/>
      <c r="B26" s="488"/>
      <c r="F26" s="595"/>
      <c r="Q26" s="67"/>
      <c r="R26" s="37"/>
      <c r="S26" s="67"/>
    </row>
    <row r="27" spans="1:21" ht="13.5" customHeight="1" x14ac:dyDescent="0.3">
      <c r="A27" s="488"/>
      <c r="B27" s="488"/>
      <c r="F27" s="1000" t="s">
        <v>762</v>
      </c>
      <c r="K27" s="358" t="s">
        <v>100</v>
      </c>
      <c r="L27" s="89"/>
      <c r="M27" s="359" t="s">
        <v>102</v>
      </c>
      <c r="N27" s="89"/>
      <c r="O27" s="359" t="s">
        <v>101</v>
      </c>
      <c r="P27" s="298"/>
      <c r="Q27" s="360" t="s">
        <v>107</v>
      </c>
      <c r="R27" s="361"/>
      <c r="S27" s="360" t="s">
        <v>108</v>
      </c>
      <c r="T27" s="18"/>
    </row>
    <row r="28" spans="1:21" ht="13.5" customHeight="1" x14ac:dyDescent="0.3">
      <c r="A28" s="488"/>
      <c r="B28" s="488"/>
      <c r="K28" s="362"/>
      <c r="L28" s="89"/>
      <c r="M28" s="359" t="s">
        <v>124</v>
      </c>
      <c r="N28" s="89"/>
      <c r="O28" s="359" t="s">
        <v>118</v>
      </c>
      <c r="P28" s="298"/>
      <c r="Q28" s="363"/>
      <c r="R28" s="361"/>
      <c r="S28" s="363"/>
    </row>
    <row r="29" spans="1:21" ht="12.75" customHeight="1" x14ac:dyDescent="0.3">
      <c r="A29" s="488"/>
      <c r="B29" s="488"/>
      <c r="K29" s="362"/>
      <c r="L29" s="89"/>
      <c r="M29" s="359" t="s">
        <v>673</v>
      </c>
      <c r="N29" s="89"/>
      <c r="O29" s="359" t="s">
        <v>119</v>
      </c>
      <c r="P29" s="298"/>
      <c r="Q29" s="363"/>
      <c r="R29" s="361"/>
      <c r="S29" s="363"/>
    </row>
    <row r="30" spans="1:21" ht="16.5" customHeight="1" x14ac:dyDescent="0.3">
      <c r="A30" s="488"/>
      <c r="B30" s="488"/>
      <c r="K30" s="68" t="str">
        <f>'Merge Details_Printing instr'!A23</f>
        <v>$'000</v>
      </c>
      <c r="M30" s="68" t="str">
        <f>'Merge Details_Printing instr'!A23</f>
        <v>$'000</v>
      </c>
      <c r="O30" s="156" t="str">
        <f>'Merge Details_Printing instr'!A23</f>
        <v>$'000</v>
      </c>
      <c r="Q30" s="68" t="str">
        <f>'Merge Details_Printing instr'!A23</f>
        <v>$'000</v>
      </c>
      <c r="R30" s="37"/>
      <c r="S30" s="68" t="str">
        <f>'Merge Details_Printing instr'!A23</f>
        <v>$'000</v>
      </c>
    </row>
    <row r="31" spans="1:21" x14ac:dyDescent="0.3">
      <c r="A31" s="487">
        <v>138</v>
      </c>
      <c r="B31" s="487" t="s">
        <v>1240</v>
      </c>
      <c r="F31" s="566" t="s">
        <v>120</v>
      </c>
      <c r="Q31" s="67"/>
      <c r="R31" s="37"/>
      <c r="S31" s="67"/>
    </row>
    <row r="32" spans="1:21" ht="16.5" customHeight="1" x14ac:dyDescent="0.3">
      <c r="A32" s="488"/>
      <c r="B32" s="502" t="s">
        <v>1241</v>
      </c>
      <c r="F32" s="595" t="str">
        <f>"Balance at 1 July "&amp;'Merge Details_Printing instr'!A20</f>
        <v>Balance at 1 July 2021</v>
      </c>
      <c r="K32" s="251">
        <v>0</v>
      </c>
      <c r="L32" s="250"/>
      <c r="M32" s="250">
        <v>0</v>
      </c>
      <c r="N32" s="250"/>
      <c r="O32" s="250">
        <v>0</v>
      </c>
      <c r="P32" s="241"/>
      <c r="Q32" s="244">
        <v>0</v>
      </c>
      <c r="R32" s="278"/>
      <c r="S32" s="244">
        <v>0</v>
      </c>
    </row>
    <row r="33" spans="1:19" ht="16.5" customHeight="1" x14ac:dyDescent="0.3">
      <c r="A33" s="488"/>
      <c r="B33" s="488"/>
      <c r="F33" s="595" t="s">
        <v>121</v>
      </c>
      <c r="K33" s="251">
        <v>0</v>
      </c>
      <c r="L33" s="250"/>
      <c r="M33" s="250">
        <v>0</v>
      </c>
      <c r="N33" s="250"/>
      <c r="O33" s="250">
        <v>0</v>
      </c>
      <c r="P33" s="241"/>
      <c r="Q33" s="244">
        <v>0</v>
      </c>
      <c r="R33" s="278"/>
      <c r="S33" s="244">
        <v>0</v>
      </c>
    </row>
    <row r="34" spans="1:19" ht="16.5" customHeight="1" x14ac:dyDescent="0.3">
      <c r="A34" s="488"/>
      <c r="B34" s="488"/>
      <c r="F34" s="595" t="s">
        <v>107</v>
      </c>
      <c r="K34" s="279">
        <v>0</v>
      </c>
      <c r="L34" s="250"/>
      <c r="M34" s="279">
        <v>0</v>
      </c>
      <c r="N34" s="250"/>
      <c r="O34" s="279">
        <v>0</v>
      </c>
      <c r="P34" s="241"/>
      <c r="Q34" s="259">
        <v>0</v>
      </c>
      <c r="R34" s="278"/>
      <c r="S34" s="259">
        <v>0</v>
      </c>
    </row>
    <row r="35" spans="1:19" ht="16.5" customHeight="1" x14ac:dyDescent="0.3">
      <c r="A35" s="488"/>
      <c r="B35" s="488"/>
      <c r="F35" s="595" t="str">
        <f>"Balance at 30 June "&amp;'Merge Details_Printing instr'!A19</f>
        <v>Balance at 30 June 2022</v>
      </c>
      <c r="K35" s="251">
        <f>SUM(K32:K34)</f>
        <v>0</v>
      </c>
      <c r="L35" s="250"/>
      <c r="M35" s="251">
        <f>SUM(M32:M34)</f>
        <v>0</v>
      </c>
      <c r="N35" s="250"/>
      <c r="O35" s="251">
        <f>SUM(O32:O34)</f>
        <v>0</v>
      </c>
      <c r="P35" s="241"/>
      <c r="Q35" s="251">
        <f>SUM(Q32:Q34)</f>
        <v>0</v>
      </c>
      <c r="R35" s="278"/>
      <c r="S35" s="251">
        <f>SUM(S32:S34)</f>
        <v>0</v>
      </c>
    </row>
    <row r="36" spans="1:19" ht="16.5" customHeight="1" x14ac:dyDescent="0.3">
      <c r="A36" s="488"/>
      <c r="B36" s="488"/>
      <c r="F36" s="595" t="s">
        <v>121</v>
      </c>
      <c r="K36" s="251">
        <v>0</v>
      </c>
      <c r="L36" s="250"/>
      <c r="M36" s="250">
        <v>0</v>
      </c>
      <c r="N36" s="250"/>
      <c r="O36" s="250">
        <v>0</v>
      </c>
      <c r="P36" s="241"/>
      <c r="Q36" s="244">
        <v>0</v>
      </c>
      <c r="R36" s="278"/>
      <c r="S36" s="244">
        <v>0</v>
      </c>
    </row>
    <row r="37" spans="1:19" ht="16.5" customHeight="1" x14ac:dyDescent="0.3">
      <c r="A37" s="488"/>
      <c r="B37" s="488"/>
      <c r="F37" s="595" t="s">
        <v>107</v>
      </c>
      <c r="K37" s="251">
        <v>0</v>
      </c>
      <c r="L37" s="250"/>
      <c r="M37" s="250">
        <v>0</v>
      </c>
      <c r="N37" s="250"/>
      <c r="O37" s="250">
        <v>0</v>
      </c>
      <c r="P37" s="241"/>
      <c r="Q37" s="244">
        <v>0</v>
      </c>
      <c r="R37" s="278"/>
      <c r="S37" s="244">
        <v>0</v>
      </c>
    </row>
    <row r="38" spans="1:19" ht="16.5" customHeight="1" x14ac:dyDescent="0.3">
      <c r="A38" s="488"/>
      <c r="B38" s="488"/>
      <c r="F38" s="595" t="str">
        <f>"Balance at 30 June "&amp;'Merge Details_Printing instr'!A18</f>
        <v>Balance at 30 June 2023</v>
      </c>
      <c r="K38" s="396">
        <f>SUM(K35:K37)</f>
        <v>0</v>
      </c>
      <c r="L38" s="280"/>
      <c r="M38" s="396">
        <f>SUM(M35:M37)</f>
        <v>0</v>
      </c>
      <c r="N38" s="280"/>
      <c r="O38" s="396">
        <f>SUM(O35:O37)</f>
        <v>0</v>
      </c>
      <c r="P38" s="393"/>
      <c r="Q38" s="396">
        <f>SUM(Q35:Q37)</f>
        <v>0</v>
      </c>
      <c r="R38" s="278"/>
      <c r="S38" s="396">
        <f>SUM(S35:S37)</f>
        <v>0</v>
      </c>
    </row>
    <row r="39" spans="1:19" ht="7.5" customHeight="1" x14ac:dyDescent="0.3">
      <c r="A39" s="488"/>
      <c r="B39" s="488"/>
      <c r="F39" s="595"/>
      <c r="K39" s="251"/>
      <c r="L39" s="250"/>
      <c r="M39" s="250"/>
      <c r="N39" s="250"/>
      <c r="O39" s="250"/>
      <c r="P39" s="241"/>
      <c r="Q39" s="244"/>
      <c r="R39" s="278"/>
      <c r="S39" s="244"/>
    </row>
    <row r="40" spans="1:19" ht="16.5" customHeight="1" x14ac:dyDescent="0.3">
      <c r="A40" s="488"/>
      <c r="B40" s="488"/>
      <c r="F40" s="566" t="s">
        <v>122</v>
      </c>
      <c r="K40" s="251"/>
      <c r="L40" s="250"/>
      <c r="M40" s="250"/>
      <c r="N40" s="250"/>
      <c r="O40" s="250"/>
      <c r="P40" s="241"/>
      <c r="Q40" s="244"/>
      <c r="R40" s="278"/>
      <c r="S40" s="244"/>
    </row>
    <row r="41" spans="1:19" ht="16.5" customHeight="1" x14ac:dyDescent="0.3">
      <c r="A41" s="488"/>
      <c r="B41" s="488"/>
      <c r="F41" s="595" t="str">
        <f>F32</f>
        <v>Balance at 1 July 2021</v>
      </c>
      <c r="K41" s="251">
        <v>0</v>
      </c>
      <c r="L41" s="250"/>
      <c r="M41" s="250">
        <v>0</v>
      </c>
      <c r="N41" s="250"/>
      <c r="O41" s="250">
        <v>0</v>
      </c>
      <c r="P41" s="241"/>
      <c r="Q41" s="244">
        <v>0</v>
      </c>
      <c r="R41" s="278"/>
      <c r="S41" s="244">
        <v>0</v>
      </c>
    </row>
    <row r="42" spans="1:19" ht="16.5" customHeight="1" x14ac:dyDescent="0.3">
      <c r="A42" s="488"/>
      <c r="B42" s="488"/>
      <c r="F42" s="595" t="s">
        <v>123</v>
      </c>
      <c r="K42" s="279">
        <v>0</v>
      </c>
      <c r="L42" s="250"/>
      <c r="M42" s="279">
        <v>0</v>
      </c>
      <c r="N42" s="250"/>
      <c r="O42" s="279">
        <v>0</v>
      </c>
      <c r="P42" s="241"/>
      <c r="Q42" s="259">
        <v>0</v>
      </c>
      <c r="R42" s="278"/>
      <c r="S42" s="259">
        <v>0</v>
      </c>
    </row>
    <row r="43" spans="1:19" ht="16.5" customHeight="1" x14ac:dyDescent="0.3">
      <c r="A43" s="488"/>
      <c r="B43" s="488"/>
      <c r="F43" s="595" t="str">
        <f>F35</f>
        <v>Balance at 30 June 2022</v>
      </c>
      <c r="K43" s="251">
        <f>SUM(K41:K42)</f>
        <v>0</v>
      </c>
      <c r="L43" s="250"/>
      <c r="M43" s="251">
        <f>SUM(M41:M42)</f>
        <v>0</v>
      </c>
      <c r="N43" s="250"/>
      <c r="O43" s="251">
        <f>SUM(O41:O42)</f>
        <v>0</v>
      </c>
      <c r="P43" s="241"/>
      <c r="Q43" s="251">
        <f>SUM(Q41:Q42)</f>
        <v>0</v>
      </c>
      <c r="R43" s="278"/>
      <c r="S43" s="251">
        <f>SUM(S41:S42)</f>
        <v>0</v>
      </c>
    </row>
    <row r="44" spans="1:19" ht="16.5" customHeight="1" x14ac:dyDescent="0.3">
      <c r="A44" s="488"/>
      <c r="B44" s="488"/>
      <c r="F44" s="595" t="s">
        <v>123</v>
      </c>
      <c r="K44" s="251">
        <v>0</v>
      </c>
      <c r="L44" s="250"/>
      <c r="M44" s="250">
        <v>0</v>
      </c>
      <c r="N44" s="250"/>
      <c r="O44" s="250">
        <v>0</v>
      </c>
      <c r="P44" s="241"/>
      <c r="Q44" s="244">
        <v>0</v>
      </c>
      <c r="R44" s="278"/>
      <c r="S44" s="244">
        <v>0</v>
      </c>
    </row>
    <row r="45" spans="1:19" ht="16.5" customHeight="1" x14ac:dyDescent="0.3">
      <c r="A45" s="488"/>
      <c r="B45" s="488"/>
      <c r="F45" s="595" t="str">
        <f>F38</f>
        <v>Balance at 30 June 2023</v>
      </c>
      <c r="K45" s="396">
        <f>SUM(K43:K44)</f>
        <v>0</v>
      </c>
      <c r="L45" s="280"/>
      <c r="M45" s="396">
        <f>SUM(M43:M44)</f>
        <v>0</v>
      </c>
      <c r="N45" s="280"/>
      <c r="O45" s="396">
        <f>SUM(O43:O44)</f>
        <v>0</v>
      </c>
      <c r="P45" s="393"/>
      <c r="Q45" s="396">
        <f>SUM(Q43:Q44)</f>
        <v>0</v>
      </c>
      <c r="R45" s="278"/>
      <c r="S45" s="396">
        <f>SUM(S43:S44)</f>
        <v>0</v>
      </c>
    </row>
    <row r="46" spans="1:19" ht="7.5" customHeight="1" x14ac:dyDescent="0.3">
      <c r="A46" s="488"/>
      <c r="B46" s="488"/>
      <c r="F46" s="595"/>
      <c r="K46" s="251"/>
      <c r="L46" s="250"/>
      <c r="M46" s="250"/>
      <c r="N46" s="250"/>
      <c r="O46" s="250"/>
      <c r="P46" s="241"/>
      <c r="Q46" s="244"/>
      <c r="R46" s="244">
        <f>SUM(R22:R25)</f>
        <v>0</v>
      </c>
      <c r="S46" s="244"/>
    </row>
    <row r="47" spans="1:19" ht="16.5" customHeight="1" x14ac:dyDescent="0.3">
      <c r="A47" s="488"/>
      <c r="B47" s="488"/>
      <c r="F47" s="595" t="str">
        <f>"Net book value at 30 June "&amp;'Merge Details_Printing instr'!A19</f>
        <v>Net book value at 30 June 2022</v>
      </c>
      <c r="J47" s="78"/>
      <c r="K47" s="251">
        <f>K35-K43</f>
        <v>0</v>
      </c>
      <c r="L47" s="280"/>
      <c r="M47" s="251">
        <f>M35-M43</f>
        <v>0</v>
      </c>
      <c r="N47" s="250"/>
      <c r="O47" s="251">
        <f>O35-O43</f>
        <v>0</v>
      </c>
      <c r="P47" s="241"/>
      <c r="Q47" s="251">
        <f>Q35-Q43</f>
        <v>0</v>
      </c>
      <c r="R47" s="278"/>
      <c r="S47" s="251">
        <f>S35-S43</f>
        <v>0</v>
      </c>
    </row>
    <row r="48" spans="1:19" ht="16.5" customHeight="1" x14ac:dyDescent="0.3">
      <c r="A48" s="488"/>
      <c r="B48" s="488"/>
      <c r="F48" s="595" t="str">
        <f>"Net book value at 30 June "&amp;'Merge Details_Printing instr'!A18</f>
        <v>Net book value at 30 June 2023</v>
      </c>
      <c r="K48" s="396">
        <f>K38-K45</f>
        <v>0</v>
      </c>
      <c r="L48" s="280"/>
      <c r="M48" s="396">
        <f>M38-M45</f>
        <v>0</v>
      </c>
      <c r="N48" s="280"/>
      <c r="O48" s="396">
        <f>O38-O45</f>
        <v>0</v>
      </c>
      <c r="P48" s="393"/>
      <c r="Q48" s="396">
        <f>Q38-Q45</f>
        <v>0</v>
      </c>
      <c r="R48" s="278"/>
      <c r="S48" s="396">
        <f>S38-S45</f>
        <v>0</v>
      </c>
    </row>
    <row r="49" spans="1:23" ht="7.5" customHeight="1" thickBot="1" x14ac:dyDescent="0.35">
      <c r="A49" s="488"/>
      <c r="B49" s="488"/>
      <c r="Q49" s="68"/>
      <c r="R49" s="37"/>
      <c r="S49" s="68"/>
    </row>
    <row r="50" spans="1:23" s="492" customFormat="1" x14ac:dyDescent="0.3">
      <c r="A50" s="502"/>
      <c r="B50" s="502"/>
      <c r="D50" s="71"/>
      <c r="E50" s="71"/>
      <c r="F50" s="1196" t="s">
        <v>1172</v>
      </c>
      <c r="G50" s="1197"/>
      <c r="H50" s="1197"/>
      <c r="I50" s="1197"/>
      <c r="J50" s="1197"/>
      <c r="K50" s="1197"/>
      <c r="L50" s="1197"/>
      <c r="M50" s="1197"/>
      <c r="N50" s="1197"/>
      <c r="O50" s="1197"/>
      <c r="P50" s="1197"/>
      <c r="Q50" s="1197"/>
      <c r="R50" s="1197"/>
      <c r="S50" s="1198"/>
    </row>
    <row r="51" spans="1:23" s="492" customFormat="1" ht="9.9499999999999993" customHeight="1" x14ac:dyDescent="0.3">
      <c r="A51" s="502"/>
      <c r="B51" s="502"/>
      <c r="D51" s="71"/>
      <c r="E51" s="71"/>
      <c r="F51" s="1241"/>
      <c r="G51" s="1242"/>
      <c r="H51" s="1242"/>
      <c r="I51" s="1242"/>
      <c r="J51" s="1242"/>
      <c r="K51" s="1242"/>
      <c r="L51" s="1242"/>
      <c r="M51" s="1242"/>
      <c r="N51" s="1242"/>
      <c r="O51" s="1242"/>
      <c r="P51" s="1242"/>
      <c r="Q51" s="1242"/>
      <c r="R51" s="1242"/>
      <c r="S51" s="1243"/>
    </row>
    <row r="52" spans="1:23" s="492" customFormat="1" x14ac:dyDescent="0.3">
      <c r="A52" s="502"/>
      <c r="B52" s="502"/>
      <c r="D52" s="71"/>
      <c r="E52" s="71"/>
      <c r="F52" s="1241" t="s">
        <v>723</v>
      </c>
      <c r="G52" s="1242"/>
      <c r="H52" s="1242"/>
      <c r="I52" s="1242"/>
      <c r="J52" s="1242"/>
      <c r="K52" s="1242"/>
      <c r="L52" s="1242"/>
      <c r="M52" s="1242"/>
      <c r="N52" s="1242"/>
      <c r="O52" s="1242"/>
      <c r="P52" s="1242"/>
      <c r="Q52" s="1242"/>
      <c r="R52" s="1242"/>
      <c r="S52" s="1243"/>
    </row>
    <row r="53" spans="1:23" s="492" customFormat="1" ht="70.5" customHeight="1" x14ac:dyDescent="0.3">
      <c r="A53" s="502"/>
      <c r="B53" s="502"/>
      <c r="D53" s="71"/>
      <c r="E53" s="71"/>
      <c r="F53" s="2078" t="s">
        <v>1208</v>
      </c>
      <c r="G53" s="2079"/>
      <c r="H53" s="2079"/>
      <c r="I53" s="2079"/>
      <c r="J53" s="2079"/>
      <c r="K53" s="2079"/>
      <c r="L53" s="2079"/>
      <c r="M53" s="2079"/>
      <c r="N53" s="2079"/>
      <c r="O53" s="2079"/>
      <c r="P53" s="2079"/>
      <c r="Q53" s="2079"/>
      <c r="R53" s="2079"/>
      <c r="S53" s="2080"/>
      <c r="U53" s="596"/>
    </row>
    <row r="54" spans="1:23" s="492" customFormat="1" x14ac:dyDescent="0.3">
      <c r="A54" s="1676"/>
      <c r="B54" s="1676"/>
      <c r="D54" s="71"/>
      <c r="E54" s="71"/>
      <c r="F54" s="1683" t="s">
        <v>1687</v>
      </c>
      <c r="G54" s="1684"/>
      <c r="H54" s="1684"/>
      <c r="I54" s="1684"/>
      <c r="J54" s="1684"/>
      <c r="K54" s="1684"/>
      <c r="L54" s="1684"/>
      <c r="M54" s="1684"/>
      <c r="N54" s="1684"/>
      <c r="O54" s="1684"/>
      <c r="P54" s="1684"/>
      <c r="Q54" s="1684"/>
      <c r="R54" s="1684"/>
      <c r="S54" s="1685"/>
      <c r="T54" s="605"/>
      <c r="U54" s="596"/>
    </row>
    <row r="55" spans="1:23" s="492" customFormat="1" ht="7.5" customHeight="1" x14ac:dyDescent="0.3">
      <c r="A55" s="1676"/>
      <c r="B55" s="1676"/>
      <c r="D55" s="71"/>
      <c r="E55" s="71"/>
      <c r="F55" s="1670"/>
      <c r="G55" s="1671"/>
      <c r="H55" s="1671"/>
      <c r="I55" s="1671"/>
      <c r="J55" s="1671"/>
      <c r="K55" s="1671"/>
      <c r="L55" s="1671"/>
      <c r="M55" s="1671"/>
      <c r="N55" s="1671"/>
      <c r="O55" s="1671"/>
      <c r="P55" s="1671"/>
      <c r="Q55" s="1671"/>
      <c r="R55" s="1671"/>
      <c r="S55" s="1672"/>
      <c r="U55" s="596"/>
    </row>
    <row r="56" spans="1:23" s="492" customFormat="1" x14ac:dyDescent="0.3">
      <c r="A56" s="502"/>
      <c r="B56" s="502"/>
      <c r="D56" s="71"/>
      <c r="E56" s="71"/>
      <c r="F56" s="965" t="s">
        <v>1209</v>
      </c>
      <c r="G56" s="1188"/>
      <c r="H56" s="1188"/>
      <c r="I56" s="1188"/>
      <c r="J56" s="1188"/>
      <c r="K56" s="1188"/>
      <c r="L56" s="1188"/>
      <c r="M56" s="1188"/>
      <c r="N56" s="1188"/>
      <c r="O56" s="1188"/>
      <c r="P56" s="1188"/>
      <c r="Q56" s="1188"/>
      <c r="R56" s="1188"/>
      <c r="S56" s="1189"/>
      <c r="U56" s="596"/>
    </row>
    <row r="57" spans="1:23" s="492" customFormat="1" x14ac:dyDescent="0.3">
      <c r="A57" s="502"/>
      <c r="B57" s="502"/>
      <c r="D57" s="71"/>
      <c r="E57" s="71"/>
      <c r="F57" s="965" t="s">
        <v>343</v>
      </c>
      <c r="G57" s="1188"/>
      <c r="H57" s="1188"/>
      <c r="I57" s="1188"/>
      <c r="J57" s="1188"/>
      <c r="K57" s="1188"/>
      <c r="L57" s="1188"/>
      <c r="M57" s="966" t="s">
        <v>1210</v>
      </c>
      <c r="N57" s="1188"/>
      <c r="O57" s="1188"/>
      <c r="P57" s="1188"/>
      <c r="Q57" s="1188"/>
      <c r="R57" s="1188"/>
      <c r="S57" s="1189"/>
      <c r="T57" s="605" t="s">
        <v>1211</v>
      </c>
      <c r="U57" s="596"/>
    </row>
    <row r="58" spans="1:23" s="492" customFormat="1" x14ac:dyDescent="0.3">
      <c r="A58" s="502"/>
      <c r="B58" s="502"/>
      <c r="D58" s="71"/>
      <c r="E58" s="71"/>
      <c r="F58" s="965" t="s">
        <v>672</v>
      </c>
      <c r="G58" s="1188"/>
      <c r="H58" s="1188"/>
      <c r="I58" s="1188"/>
      <c r="J58" s="1188"/>
      <c r="K58" s="1188"/>
      <c r="L58" s="1188"/>
      <c r="M58" s="966" t="s">
        <v>1210</v>
      </c>
      <c r="N58" s="1188"/>
      <c r="O58" s="1188"/>
      <c r="P58" s="1188"/>
      <c r="Q58" s="1188"/>
      <c r="R58" s="1188"/>
      <c r="S58" s="1189"/>
      <c r="U58" s="596"/>
    </row>
    <row r="59" spans="1:23" s="492" customFormat="1" ht="15.75" customHeight="1" thickBot="1" x14ac:dyDescent="0.35">
      <c r="A59" s="502"/>
      <c r="B59" s="502"/>
      <c r="D59" s="71"/>
      <c r="E59" s="71"/>
      <c r="F59" s="1180" t="s">
        <v>296</v>
      </c>
      <c r="G59" s="1181"/>
      <c r="H59" s="1181"/>
      <c r="I59" s="1181"/>
      <c r="J59" s="1181"/>
      <c r="K59" s="1181"/>
      <c r="L59" s="1181"/>
      <c r="M59" s="1127" t="s">
        <v>1210</v>
      </c>
      <c r="N59" s="1181"/>
      <c r="O59" s="1181"/>
      <c r="P59" s="1181"/>
      <c r="Q59" s="1181"/>
      <c r="R59" s="1181"/>
      <c r="S59" s="1182"/>
      <c r="U59" s="596"/>
    </row>
    <row r="60" spans="1:23" s="492" customFormat="1" ht="10.5" customHeight="1" x14ac:dyDescent="0.3">
      <c r="A60" s="502"/>
      <c r="B60" s="502"/>
      <c r="D60" s="71"/>
      <c r="E60" s="71"/>
      <c r="G60" s="953"/>
      <c r="H60" s="1606"/>
      <c r="I60" s="1606"/>
      <c r="J60" s="953"/>
      <c r="K60" s="953"/>
      <c r="L60" s="953"/>
      <c r="M60" s="953"/>
      <c r="N60" s="953"/>
      <c r="O60" s="953"/>
      <c r="P60" s="953"/>
      <c r="Q60" s="953"/>
      <c r="R60" s="953"/>
      <c r="S60" s="953"/>
    </row>
    <row r="61" spans="1:23" s="492" customFormat="1" x14ac:dyDescent="0.3">
      <c r="A61" s="1490"/>
      <c r="B61" s="1490"/>
      <c r="D61" s="94" t="s">
        <v>298</v>
      </c>
      <c r="E61" s="94">
        <f>E20+0.1</f>
        <v>6.3999999999999986</v>
      </c>
      <c r="F61" s="1844" t="s">
        <v>1535</v>
      </c>
      <c r="G61" s="1847"/>
      <c r="H61" s="1606"/>
      <c r="I61" s="1606"/>
      <c r="J61" s="1492"/>
      <c r="K61" s="1492"/>
      <c r="L61" s="1492"/>
      <c r="M61" s="1492"/>
      <c r="N61" s="1492"/>
      <c r="O61" s="1492"/>
      <c r="P61" s="1492"/>
      <c r="Q61" s="1492"/>
      <c r="R61" s="1492"/>
      <c r="S61" s="1492"/>
    </row>
    <row r="62" spans="1:23" s="492" customFormat="1" x14ac:dyDescent="0.3">
      <c r="A62" s="1490"/>
      <c r="B62" s="1490"/>
      <c r="D62" s="71"/>
      <c r="E62" s="99" t="s">
        <v>1583</v>
      </c>
      <c r="F62" s="1162"/>
      <c r="G62" s="1492"/>
      <c r="H62" s="1606"/>
      <c r="I62" s="1606"/>
      <c r="J62" s="1492"/>
      <c r="K62" s="1492"/>
      <c r="L62" s="1492"/>
      <c r="M62" s="1492"/>
      <c r="N62" s="1492"/>
      <c r="O62" s="1492"/>
      <c r="P62" s="1492"/>
      <c r="Q62" s="1492"/>
      <c r="R62" s="1492"/>
      <c r="S62" s="1492"/>
    </row>
    <row r="63" spans="1:23" s="492" customFormat="1" ht="25.5" x14ac:dyDescent="0.3">
      <c r="A63" s="1490"/>
      <c r="B63" s="1490"/>
      <c r="D63" s="71"/>
      <c r="E63" s="71"/>
      <c r="F63" s="1162"/>
      <c r="G63" s="1492"/>
      <c r="H63" s="1606"/>
      <c r="I63" s="1606"/>
      <c r="J63" s="1492"/>
      <c r="K63" s="358" t="s">
        <v>471</v>
      </c>
      <c r="L63" s="89"/>
      <c r="M63" s="359" t="s">
        <v>128</v>
      </c>
      <c r="N63" s="89"/>
      <c r="O63" s="2132" t="s">
        <v>99</v>
      </c>
      <c r="P63" s="2132"/>
      <c r="Q63" s="367" t="s">
        <v>107</v>
      </c>
      <c r="R63" s="361"/>
      <c r="S63" s="360" t="s">
        <v>108</v>
      </c>
      <c r="V63" s="1501"/>
      <c r="W63" s="1501"/>
    </row>
    <row r="64" spans="1:23" s="492" customFormat="1" x14ac:dyDescent="0.3">
      <c r="A64" s="1490">
        <v>16</v>
      </c>
      <c r="B64" s="1490" t="s">
        <v>1545</v>
      </c>
      <c r="D64" s="71"/>
      <c r="E64" s="71"/>
      <c r="F64" s="1728">
        <f>'Merge Details_Printing instr'!A18</f>
        <v>2023</v>
      </c>
      <c r="G64" s="1492"/>
      <c r="H64" s="1606"/>
      <c r="I64" s="1606"/>
      <c r="J64" s="1492"/>
      <c r="K64" s="68" t="str">
        <f>'Merge Details_Printing instr'!A23</f>
        <v>$'000</v>
      </c>
      <c r="L64" s="1491"/>
      <c r="M64" s="68" t="str">
        <f>'Merge Details_Printing instr'!A23</f>
        <v>$'000</v>
      </c>
      <c r="N64" s="1491"/>
      <c r="O64" s="156" t="str">
        <f>'Merge Details_Printing instr'!A23</f>
        <v>$'000</v>
      </c>
      <c r="Q64" s="68" t="str">
        <f>'Merge Details_Printing instr'!A23</f>
        <v>$'000</v>
      </c>
      <c r="R64" s="37"/>
      <c r="S64" s="68" t="str">
        <f>'Merge Details_Printing instr'!A23</f>
        <v>$'000</v>
      </c>
    </row>
    <row r="65" spans="1:29" s="492" customFormat="1" ht="16.5" customHeight="1" x14ac:dyDescent="0.3">
      <c r="A65" s="501"/>
      <c r="B65" s="1490" t="s">
        <v>1546</v>
      </c>
      <c r="D65" s="71"/>
      <c r="E65" s="71"/>
      <c r="F65" s="566" t="str">
        <f>"Opening Balance at 1 July "&amp;'Merge Details_Printing instr'!A19</f>
        <v>Opening Balance at 1 July 2022</v>
      </c>
      <c r="G65" s="1491"/>
      <c r="H65" s="1605"/>
      <c r="I65" s="1605"/>
      <c r="J65" s="1491"/>
      <c r="K65" s="251">
        <v>22000</v>
      </c>
      <c r="L65" s="250"/>
      <c r="M65" s="250">
        <v>19000</v>
      </c>
      <c r="N65" s="250"/>
      <c r="O65" s="250">
        <v>0</v>
      </c>
      <c r="P65" s="250"/>
      <c r="Q65" s="250">
        <v>0</v>
      </c>
      <c r="R65" s="278"/>
      <c r="S65" s="244">
        <f>SUM(K65:Q65)</f>
        <v>41000</v>
      </c>
    </row>
    <row r="66" spans="1:29" s="492" customFormat="1" ht="16.5" customHeight="1" x14ac:dyDescent="0.3">
      <c r="A66" s="501"/>
      <c r="B66" s="501"/>
      <c r="D66" s="71"/>
      <c r="E66" s="71"/>
      <c r="F66" s="595" t="s">
        <v>1544</v>
      </c>
      <c r="G66" s="1491"/>
      <c r="H66" s="1605"/>
      <c r="I66" s="1605"/>
      <c r="J66" s="1491"/>
      <c r="K66" s="251">
        <v>0</v>
      </c>
      <c r="L66" s="250"/>
      <c r="M66" s="250">
        <v>0</v>
      </c>
      <c r="N66" s="250"/>
      <c r="O66" s="250">
        <v>0</v>
      </c>
      <c r="P66" s="250"/>
      <c r="Q66" s="250">
        <v>0</v>
      </c>
      <c r="R66" s="278"/>
      <c r="S66" s="244">
        <f>SUM(K66:Q66)</f>
        <v>0</v>
      </c>
    </row>
    <row r="67" spans="1:29" s="492" customFormat="1" ht="16.5" customHeight="1" x14ac:dyDescent="0.3">
      <c r="A67" s="501"/>
      <c r="B67" s="501"/>
      <c r="D67" s="71"/>
      <c r="E67" s="71"/>
      <c r="F67" s="595" t="s">
        <v>1734</v>
      </c>
      <c r="G67" s="1677"/>
      <c r="H67" s="1677"/>
      <c r="I67" s="1677"/>
      <c r="J67" s="1677"/>
      <c r="K67" s="279">
        <v>-2000</v>
      </c>
      <c r="L67" s="250"/>
      <c r="M67" s="279">
        <v>-2000</v>
      </c>
      <c r="N67" s="250"/>
      <c r="O67" s="279">
        <v>0</v>
      </c>
      <c r="P67" s="279"/>
      <c r="Q67" s="279">
        <v>0</v>
      </c>
      <c r="R67" s="278"/>
      <c r="S67" s="244">
        <f>SUM(K67:Q67)</f>
        <v>-4000</v>
      </c>
    </row>
    <row r="68" spans="1:29" s="492" customFormat="1" ht="16.5" customHeight="1" x14ac:dyDescent="0.3">
      <c r="A68" s="501"/>
      <c r="B68" s="501"/>
      <c r="D68" s="71"/>
      <c r="E68" s="71"/>
      <c r="F68" s="566" t="str">
        <f>"Balance at 30 June "&amp;'Merge Details_Printing instr'!A18</f>
        <v>Balance at 30 June 2023</v>
      </c>
      <c r="G68" s="1491"/>
      <c r="H68" s="1605"/>
      <c r="I68" s="1605"/>
      <c r="J68" s="1491"/>
      <c r="K68" s="1502">
        <f>SUM(K65:K67)</f>
        <v>20000</v>
      </c>
      <c r="L68" s="250"/>
      <c r="M68" s="1502">
        <f>SUM(M65:M67)</f>
        <v>17000</v>
      </c>
      <c r="N68" s="250"/>
      <c r="O68" s="1502">
        <f>SUM(O65:O67)</f>
        <v>0</v>
      </c>
      <c r="P68" s="241"/>
      <c r="Q68" s="1502">
        <f>SUM(Q65:Q67)</f>
        <v>0</v>
      </c>
      <c r="R68" s="278"/>
      <c r="S68" s="1502">
        <f>SUM(S65:S67)</f>
        <v>37000</v>
      </c>
    </row>
    <row r="69" spans="1:29" s="492" customFormat="1" ht="7.5" customHeight="1" x14ac:dyDescent="0.3">
      <c r="A69" s="501"/>
      <c r="B69" s="501"/>
      <c r="D69" s="71"/>
      <c r="E69" s="71"/>
      <c r="F69" s="595"/>
      <c r="G69" s="1491"/>
      <c r="H69" s="1605"/>
      <c r="I69" s="1605"/>
      <c r="J69" s="1491"/>
      <c r="K69" s="251"/>
      <c r="L69" s="250"/>
      <c r="M69" s="250"/>
      <c r="N69" s="250"/>
      <c r="O69" s="250"/>
      <c r="P69" s="241"/>
      <c r="Q69" s="244"/>
      <c r="R69" s="278"/>
      <c r="S69" s="244"/>
    </row>
    <row r="70" spans="1:29" s="492" customFormat="1" ht="16.5" customHeight="1" x14ac:dyDescent="0.3">
      <c r="A70" s="501"/>
      <c r="B70" s="501"/>
      <c r="D70" s="71"/>
      <c r="E70" s="71"/>
      <c r="F70" s="1728">
        <f>'Merge Details_Printing instr'!A19</f>
        <v>2022</v>
      </c>
      <c r="G70" s="1491"/>
      <c r="H70" s="1605"/>
      <c r="I70" s="1605"/>
      <c r="J70" s="1491"/>
      <c r="K70" s="251"/>
      <c r="L70" s="250"/>
      <c r="M70" s="250"/>
      <c r="N70" s="250"/>
      <c r="O70" s="250"/>
      <c r="P70" s="241"/>
      <c r="Q70" s="244"/>
      <c r="R70" s="278"/>
      <c r="S70" s="244"/>
    </row>
    <row r="71" spans="1:29" s="492" customFormat="1" ht="16.5" customHeight="1" x14ac:dyDescent="0.3">
      <c r="A71" s="501"/>
      <c r="B71" s="501"/>
      <c r="D71" s="71"/>
      <c r="E71" s="71"/>
      <c r="F71" s="566" t="str">
        <f>"Opening Balance at 1 July "&amp;'Merge Details_Printing instr'!A20</f>
        <v>Opening Balance at 1 July 2021</v>
      </c>
      <c r="G71" s="1491"/>
      <c r="H71" s="1605"/>
      <c r="I71" s="1605"/>
      <c r="J71" s="1491"/>
      <c r="K71" s="251">
        <f>K68</f>
        <v>20000</v>
      </c>
      <c r="L71" s="250"/>
      <c r="M71" s="250">
        <f>M68</f>
        <v>17000</v>
      </c>
      <c r="N71" s="250"/>
      <c r="O71" s="250">
        <f>O68</f>
        <v>0</v>
      </c>
      <c r="P71" s="250"/>
      <c r="Q71" s="250">
        <f>Q68</f>
        <v>0</v>
      </c>
      <c r="R71" s="278"/>
      <c r="S71" s="244">
        <f>SUM(K71:Q71)</f>
        <v>37000</v>
      </c>
    </row>
    <row r="72" spans="1:29" s="492" customFormat="1" ht="16.5" customHeight="1" x14ac:dyDescent="0.3">
      <c r="A72" s="501"/>
      <c r="B72" s="501"/>
      <c r="D72" s="71"/>
      <c r="E72" s="71"/>
      <c r="F72" s="595" t="s">
        <v>337</v>
      </c>
      <c r="G72" s="1677"/>
      <c r="H72" s="1677"/>
      <c r="I72" s="1677"/>
      <c r="J72" s="1677"/>
      <c r="K72" s="251">
        <v>0</v>
      </c>
      <c r="L72" s="250"/>
      <c r="M72" s="250">
        <v>0</v>
      </c>
      <c r="N72" s="250"/>
      <c r="O72" s="250">
        <v>0</v>
      </c>
      <c r="P72" s="250"/>
      <c r="Q72" s="250">
        <v>0</v>
      </c>
      <c r="R72" s="278"/>
      <c r="S72" s="244">
        <f>SUM(K72:Q72)</f>
        <v>0</v>
      </c>
    </row>
    <row r="73" spans="1:29" s="492" customFormat="1" ht="16.5" customHeight="1" x14ac:dyDescent="0.3">
      <c r="A73" s="501"/>
      <c r="B73" s="501"/>
      <c r="D73" s="71"/>
      <c r="E73" s="71"/>
      <c r="F73" s="595" t="s">
        <v>123</v>
      </c>
      <c r="G73" s="1491"/>
      <c r="H73" s="1605"/>
      <c r="I73" s="1605"/>
      <c r="J73" s="1491"/>
      <c r="K73" s="279">
        <v>-2000</v>
      </c>
      <c r="L73" s="250"/>
      <c r="M73" s="279">
        <v>-2000</v>
      </c>
      <c r="N73" s="250"/>
      <c r="O73" s="279">
        <v>0</v>
      </c>
      <c r="P73" s="279"/>
      <c r="Q73" s="279">
        <v>0</v>
      </c>
      <c r="R73" s="278"/>
      <c r="S73" s="244">
        <f>SUM(K73:Q73)</f>
        <v>-4000</v>
      </c>
    </row>
    <row r="74" spans="1:29" s="492" customFormat="1" ht="16.5" customHeight="1" x14ac:dyDescent="0.3">
      <c r="A74" s="501"/>
      <c r="B74" s="501"/>
      <c r="D74" s="71"/>
      <c r="E74" s="71"/>
      <c r="F74" s="566" t="str">
        <f>F65</f>
        <v>Opening Balance at 1 July 2022</v>
      </c>
      <c r="G74" s="1491"/>
      <c r="H74" s="1605"/>
      <c r="I74" s="1605"/>
      <c r="J74" s="1491"/>
      <c r="K74" s="1502">
        <f>SUM(K71:K73)</f>
        <v>18000</v>
      </c>
      <c r="L74" s="250"/>
      <c r="M74" s="1502">
        <f>SUM(M71:M73)</f>
        <v>15000</v>
      </c>
      <c r="N74" s="250"/>
      <c r="O74" s="1502">
        <f>SUM(O71:O73)</f>
        <v>0</v>
      </c>
      <c r="P74" s="241"/>
      <c r="Q74" s="1502">
        <f>SUM(Q71:Q73)</f>
        <v>0</v>
      </c>
      <c r="R74" s="278"/>
      <c r="S74" s="1502">
        <f>SUM(S71:S73)</f>
        <v>33000</v>
      </c>
    </row>
    <row r="75" spans="1:29" s="492" customFormat="1" ht="17.25" thickBot="1" x14ac:dyDescent="0.35">
      <c r="A75" s="1490"/>
      <c r="B75" s="1490"/>
      <c r="D75" s="71"/>
      <c r="E75" s="71"/>
      <c r="F75" s="1162"/>
      <c r="G75" s="1492"/>
      <c r="H75" s="1606"/>
      <c r="I75" s="1606"/>
      <c r="J75" s="1492"/>
      <c r="K75" s="1492"/>
      <c r="L75" s="1492"/>
      <c r="M75" s="1492"/>
      <c r="N75" s="1492"/>
      <c r="O75" s="1492"/>
      <c r="P75" s="1492"/>
      <c r="Q75" s="1492"/>
      <c r="R75" s="1492"/>
      <c r="S75" s="1492"/>
      <c r="U75" s="4" t="s">
        <v>1556</v>
      </c>
    </row>
    <row r="76" spans="1:29" s="492" customFormat="1" ht="16.5" customHeight="1" x14ac:dyDescent="0.3">
      <c r="A76" s="1507">
        <v>16</v>
      </c>
      <c r="B76" s="2160" t="s">
        <v>1557</v>
      </c>
      <c r="D76" s="71"/>
      <c r="E76" s="71"/>
      <c r="F76" s="1245" t="s">
        <v>1636</v>
      </c>
      <c r="G76" s="1246"/>
      <c r="H76" s="1246"/>
      <c r="I76" s="1246"/>
      <c r="J76" s="1246"/>
      <c r="K76" s="1246"/>
      <c r="L76" s="1246"/>
      <c r="M76" s="1246"/>
      <c r="N76" s="1246"/>
      <c r="O76" s="1246"/>
      <c r="P76" s="1246"/>
      <c r="Q76" s="1246"/>
      <c r="R76" s="1246"/>
      <c r="S76" s="1247"/>
      <c r="U76" s="2057" t="s">
        <v>1548</v>
      </c>
      <c r="V76" s="2057"/>
      <c r="W76" s="2057"/>
      <c r="X76" s="2057"/>
      <c r="Y76" s="2057"/>
      <c r="Z76" s="2057"/>
      <c r="AA76" s="2057"/>
      <c r="AB76" s="2057"/>
      <c r="AC76" s="2057"/>
    </row>
    <row r="77" spans="1:29" s="492" customFormat="1" ht="5.45" customHeight="1" x14ac:dyDescent="0.3">
      <c r="A77" s="501"/>
      <c r="B77" s="2160"/>
      <c r="D77" s="71"/>
      <c r="E77" s="71"/>
      <c r="F77" s="1248"/>
      <c r="G77" s="1249"/>
      <c r="H77" s="1249"/>
      <c r="I77" s="1249"/>
      <c r="J77" s="1249"/>
      <c r="K77" s="1249"/>
      <c r="L77" s="1249"/>
      <c r="M77" s="1249"/>
      <c r="N77" s="1249"/>
      <c r="O77" s="1249"/>
      <c r="P77" s="1249"/>
      <c r="Q77" s="1249"/>
      <c r="R77" s="1249"/>
      <c r="S77" s="1250"/>
      <c r="U77" s="2057"/>
      <c r="V77" s="2057"/>
      <c r="W77" s="2057"/>
      <c r="X77" s="2057"/>
      <c r="Y77" s="2057"/>
      <c r="Z77" s="2057"/>
      <c r="AA77" s="2057"/>
      <c r="AB77" s="2057"/>
      <c r="AC77" s="2057"/>
    </row>
    <row r="78" spans="1:29" s="492" customFormat="1" x14ac:dyDescent="0.3">
      <c r="A78" s="501"/>
      <c r="B78" s="2160"/>
      <c r="D78" s="71"/>
      <c r="E78" s="71"/>
      <c r="F78" s="1248" t="s">
        <v>1549</v>
      </c>
      <c r="G78" s="1249"/>
      <c r="H78" s="1249"/>
      <c r="I78" s="1249"/>
      <c r="J78" s="1249"/>
      <c r="K78" s="1249"/>
      <c r="L78" s="1249"/>
      <c r="M78" s="1249"/>
      <c r="N78" s="1249"/>
      <c r="O78" s="1249"/>
      <c r="P78" s="1249"/>
      <c r="Q78" s="1249"/>
      <c r="R78" s="1249"/>
      <c r="S78" s="1250"/>
      <c r="U78" s="2057"/>
      <c r="V78" s="2057"/>
      <c r="W78" s="2057"/>
      <c r="X78" s="2057"/>
      <c r="Y78" s="2057"/>
      <c r="Z78" s="2057"/>
      <c r="AA78" s="2057"/>
      <c r="AB78" s="2057"/>
      <c r="AC78" s="2057"/>
    </row>
    <row r="79" spans="1:29" s="492" customFormat="1" ht="32.25" customHeight="1" x14ac:dyDescent="0.3">
      <c r="A79" s="501"/>
      <c r="B79" s="1506"/>
      <c r="D79" s="1884"/>
      <c r="E79" s="71"/>
      <c r="F79" s="2091" t="str">
        <f>"In contracts where Council is a lessee, Council recognises a right-of-use asset and a lease liability at the commencement date of the lease, unless the short-term or low-value exemption is applied. Refer to note "&amp;E209&amp;" for details on accounting policy of lease liability."</f>
        <v>In contracts where Council is a lessee, Council recognises a right-of-use asset and a lease liability at the commencement date of the lease, unless the short-term or low-value exemption is applied. Refer to note 7.4 for details on accounting policy of lease liability.</v>
      </c>
      <c r="G79" s="2092"/>
      <c r="H79" s="2092"/>
      <c r="I79" s="2092"/>
      <c r="J79" s="2092"/>
      <c r="K79" s="2092"/>
      <c r="L79" s="2092"/>
      <c r="M79" s="2092"/>
      <c r="N79" s="2092"/>
      <c r="O79" s="2092"/>
      <c r="P79" s="2092"/>
      <c r="Q79" s="2092"/>
      <c r="R79" s="2092"/>
      <c r="S79" s="2093"/>
      <c r="U79" s="2057"/>
      <c r="V79" s="2057"/>
      <c r="W79" s="2057"/>
      <c r="X79" s="2057"/>
      <c r="Y79" s="2057"/>
      <c r="Z79" s="2057"/>
      <c r="AA79" s="2057"/>
      <c r="AB79" s="2057"/>
      <c r="AC79" s="2057"/>
    </row>
    <row r="80" spans="1:29" s="492" customFormat="1" ht="7.15" customHeight="1" x14ac:dyDescent="0.3">
      <c r="A80" s="501"/>
      <c r="B80" s="1506"/>
      <c r="D80" s="71"/>
      <c r="E80" s="71"/>
      <c r="F80" s="1562"/>
      <c r="G80" s="1563"/>
      <c r="H80" s="1600"/>
      <c r="I80" s="1600"/>
      <c r="J80" s="1563"/>
      <c r="K80" s="1563"/>
      <c r="L80" s="1563"/>
      <c r="M80" s="1563"/>
      <c r="N80" s="1563"/>
      <c r="O80" s="1563"/>
      <c r="P80" s="1563"/>
      <c r="Q80" s="1563"/>
      <c r="R80" s="1563"/>
      <c r="S80" s="1564"/>
      <c r="U80" s="2057"/>
      <c r="V80" s="2057"/>
      <c r="W80" s="2057"/>
      <c r="X80" s="2057"/>
      <c r="Y80" s="2057"/>
      <c r="Z80" s="2057"/>
      <c r="AA80" s="2057"/>
      <c r="AB80" s="2057"/>
      <c r="AC80" s="2057"/>
    </row>
    <row r="81" spans="1:29" s="492" customFormat="1" ht="83.25" customHeight="1" x14ac:dyDescent="0.3">
      <c r="A81" s="501"/>
      <c r="B81" s="501"/>
      <c r="D81" s="71"/>
      <c r="E81" s="71"/>
      <c r="F81" s="2091" t="s">
        <v>1688</v>
      </c>
      <c r="G81" s="2092"/>
      <c r="H81" s="2092"/>
      <c r="I81" s="2092"/>
      <c r="J81" s="2092"/>
      <c r="K81" s="2092"/>
      <c r="L81" s="2092"/>
      <c r="M81" s="2092"/>
      <c r="N81" s="2092"/>
      <c r="O81" s="2092"/>
      <c r="P81" s="2092"/>
      <c r="Q81" s="2092"/>
      <c r="R81" s="2092"/>
      <c r="S81" s="2093"/>
      <c r="U81" s="2057"/>
      <c r="V81" s="2057"/>
      <c r="W81" s="2057"/>
      <c r="X81" s="2057"/>
      <c r="Y81" s="2057"/>
      <c r="Z81" s="2057"/>
      <c r="AA81" s="2057"/>
      <c r="AB81" s="2057"/>
      <c r="AC81" s="2057"/>
    </row>
    <row r="82" spans="1:29" s="492" customFormat="1" ht="48" customHeight="1" x14ac:dyDescent="0.3">
      <c r="A82" s="501"/>
      <c r="B82" s="501"/>
      <c r="D82" s="1884"/>
      <c r="E82" s="71"/>
      <c r="F82" s="2091" t="str">
        <f>"All right-of-use assets are measured as described in the accounting policy for property, infrastructure, plant and equipment in note "&amp;'Note 6'!F5&amp;". Also, Council applies AASB 136 to determine whether a right-of-use asset is impaired and accounts for any identified impairment loss as described in the aforesaid note."</f>
        <v>All right-of-use assets are measured as described in the accounting policy for property, infrastructure, plant and equipment in note 6.1. Also, Council applies AASB 136 to determine whether a right-of-use asset is impaired and accounts for any identified impairment loss as described in the aforesaid note.</v>
      </c>
      <c r="G82" s="2092"/>
      <c r="H82" s="2092"/>
      <c r="I82" s="2092"/>
      <c r="J82" s="2092"/>
      <c r="K82" s="2092"/>
      <c r="L82" s="2092"/>
      <c r="M82" s="2092"/>
      <c r="N82" s="2092"/>
      <c r="O82" s="2092"/>
      <c r="P82" s="2092"/>
      <c r="Q82" s="2092"/>
      <c r="R82" s="2092"/>
      <c r="S82" s="2093"/>
      <c r="U82" s="2057"/>
      <c r="V82" s="2057"/>
      <c r="W82" s="2057"/>
      <c r="X82" s="2057"/>
      <c r="Y82" s="2057"/>
      <c r="Z82" s="2057"/>
      <c r="AA82" s="2057"/>
      <c r="AB82" s="2057"/>
      <c r="AC82" s="2057"/>
    </row>
    <row r="83" spans="1:29" s="492" customFormat="1" ht="49.5" customHeight="1" x14ac:dyDescent="0.3">
      <c r="A83" s="501"/>
      <c r="B83" s="501"/>
      <c r="D83" s="71"/>
      <c r="E83" s="71"/>
      <c r="F83" s="2091" t="s">
        <v>1872</v>
      </c>
      <c r="G83" s="2092"/>
      <c r="H83" s="2092"/>
      <c r="I83" s="2092"/>
      <c r="J83" s="2092"/>
      <c r="K83" s="2092"/>
      <c r="L83" s="2092"/>
      <c r="M83" s="2092"/>
      <c r="N83" s="2092"/>
      <c r="O83" s="2092"/>
      <c r="P83" s="2092"/>
      <c r="Q83" s="2092"/>
      <c r="R83" s="2092"/>
      <c r="S83" s="2093"/>
      <c r="U83" s="2057"/>
      <c r="V83" s="2057"/>
      <c r="W83" s="2057"/>
      <c r="X83" s="2057"/>
      <c r="Y83" s="2057"/>
      <c r="Z83" s="2057"/>
      <c r="AA83" s="2057"/>
      <c r="AB83" s="2057"/>
      <c r="AC83" s="2057"/>
    </row>
    <row r="84" spans="1:29" s="492" customFormat="1" ht="17.25" thickBot="1" x14ac:dyDescent="0.35">
      <c r="A84" s="501"/>
      <c r="B84" s="501"/>
      <c r="D84" s="71"/>
      <c r="E84" s="71"/>
      <c r="F84" s="1571"/>
      <c r="G84" s="1565"/>
      <c r="H84" s="1601"/>
      <c r="I84" s="1601"/>
      <c r="J84" s="1565"/>
      <c r="K84" s="1565"/>
      <c r="L84" s="1565"/>
      <c r="M84" s="1565"/>
      <c r="N84" s="1565"/>
      <c r="O84" s="1565"/>
      <c r="P84" s="1565"/>
      <c r="Q84" s="1565"/>
      <c r="R84" s="1565"/>
      <c r="S84" s="1566"/>
      <c r="U84" s="2057"/>
      <c r="V84" s="2057"/>
      <c r="W84" s="2057"/>
      <c r="X84" s="2057"/>
      <c r="Y84" s="2057"/>
      <c r="Z84" s="2057"/>
      <c r="AA84" s="2057"/>
      <c r="AB84" s="2057"/>
      <c r="AC84" s="2057"/>
    </row>
    <row r="85" spans="1:29" s="492" customFormat="1" x14ac:dyDescent="0.3">
      <c r="A85" s="1497"/>
      <c r="B85" s="1497"/>
      <c r="D85" s="71"/>
      <c r="E85" s="71"/>
      <c r="F85" s="530"/>
      <c r="G85" s="1500"/>
      <c r="H85" s="1606"/>
      <c r="I85" s="1606"/>
      <c r="J85" s="1500"/>
      <c r="K85" s="1500"/>
      <c r="L85" s="1500"/>
      <c r="M85" s="1500"/>
      <c r="N85" s="1500"/>
      <c r="O85" s="1500"/>
      <c r="P85" s="1500"/>
      <c r="Q85" s="1500"/>
      <c r="R85" s="1500"/>
      <c r="S85" s="1500"/>
      <c r="U85" s="2057"/>
      <c r="V85" s="2057"/>
      <c r="W85" s="2057"/>
      <c r="X85" s="2057"/>
      <c r="Y85" s="2057"/>
      <c r="Z85" s="2057"/>
      <c r="AA85" s="2057"/>
      <c r="AB85" s="2057"/>
      <c r="AC85" s="2057"/>
    </row>
    <row r="86" spans="1:29" s="492" customFormat="1" x14ac:dyDescent="0.3">
      <c r="A86" s="1512"/>
      <c r="B86" s="1512"/>
      <c r="D86" s="71"/>
      <c r="E86" s="99" t="s">
        <v>1584</v>
      </c>
      <c r="F86" s="530"/>
      <c r="G86" s="1514"/>
      <c r="H86" s="1606"/>
      <c r="I86" s="1606"/>
      <c r="J86" s="1514"/>
      <c r="K86" s="1514"/>
      <c r="L86" s="1514"/>
      <c r="M86" s="1514"/>
      <c r="N86" s="1514"/>
      <c r="O86" s="1514"/>
      <c r="P86" s="1514"/>
      <c r="Q86" s="1514"/>
      <c r="R86" s="1514"/>
      <c r="S86" s="1514"/>
      <c r="U86" s="1511"/>
      <c r="V86" s="1511"/>
      <c r="W86" s="1511"/>
      <c r="X86" s="1511"/>
      <c r="Y86" s="1511"/>
      <c r="Z86" s="1511"/>
      <c r="AA86" s="1511"/>
      <c r="AB86" s="1511"/>
      <c r="AC86" s="1511"/>
    </row>
    <row r="87" spans="1:29" s="492" customFormat="1" ht="30" customHeight="1" x14ac:dyDescent="0.3">
      <c r="A87" s="1512"/>
      <c r="B87" s="1512"/>
      <c r="D87" s="71"/>
      <c r="E87" s="71"/>
      <c r="F87" s="2136" t="s">
        <v>1939</v>
      </c>
      <c r="G87" s="2161"/>
      <c r="H87" s="2161"/>
      <c r="I87" s="2161"/>
      <c r="J87" s="2161"/>
      <c r="K87" s="2161"/>
      <c r="L87" s="2161"/>
      <c r="M87" s="2161"/>
      <c r="N87" s="2161"/>
      <c r="O87" s="2161"/>
      <c r="P87" s="2161"/>
      <c r="Q87" s="2161"/>
      <c r="R87" s="2161"/>
      <c r="S87" s="2161"/>
      <c r="U87" s="1511"/>
      <c r="V87" s="1511"/>
      <c r="W87" s="1511"/>
      <c r="X87" s="1511"/>
      <c r="Y87" s="1511"/>
      <c r="Z87" s="1511"/>
      <c r="AA87" s="1511"/>
      <c r="AB87" s="1511"/>
      <c r="AC87" s="1511"/>
    </row>
    <row r="88" spans="1:29" s="492" customFormat="1" x14ac:dyDescent="0.3">
      <c r="A88" s="1512"/>
      <c r="B88" s="1512"/>
      <c r="D88" s="71"/>
      <c r="E88" s="71"/>
      <c r="F88" s="530"/>
      <c r="G88" s="1514"/>
      <c r="H88" s="1606"/>
      <c r="I88" s="1606"/>
      <c r="J88" s="1514"/>
      <c r="K88" s="1514"/>
      <c r="L88" s="1514"/>
      <c r="M88" s="1514"/>
      <c r="N88" s="1514"/>
      <c r="O88" s="1514"/>
      <c r="P88" s="1514"/>
      <c r="Q88" s="1514"/>
      <c r="R88" s="1514"/>
      <c r="S88" s="1514"/>
      <c r="U88" s="1511"/>
      <c r="V88" s="1511"/>
      <c r="W88" s="1511"/>
      <c r="X88" s="1511"/>
      <c r="Y88" s="1511"/>
      <c r="Z88" s="1511"/>
      <c r="AA88" s="1511"/>
      <c r="AB88" s="1511"/>
      <c r="AC88" s="1511"/>
    </row>
    <row r="89" spans="1:29" s="492" customFormat="1" x14ac:dyDescent="0.3">
      <c r="A89" s="1512">
        <v>16</v>
      </c>
      <c r="B89" s="1512">
        <v>59</v>
      </c>
      <c r="D89" s="71"/>
      <c r="E89" s="71"/>
      <c r="F89" s="112" t="s">
        <v>1585</v>
      </c>
      <c r="G89" s="1514"/>
      <c r="H89" s="1606"/>
      <c r="I89" s="1606"/>
      <c r="J89" s="1514"/>
      <c r="K89" s="1514"/>
      <c r="L89" s="1514"/>
      <c r="M89" s="1514"/>
      <c r="N89" s="1514"/>
      <c r="O89" s="1514"/>
      <c r="P89" s="1514"/>
      <c r="Q89" s="1514"/>
      <c r="R89" s="1514"/>
      <c r="S89" s="1514"/>
      <c r="U89" s="1511"/>
      <c r="V89" s="1511"/>
      <c r="W89" s="1511"/>
      <c r="X89" s="1511"/>
      <c r="Y89" s="1511"/>
      <c r="Z89" s="1511"/>
      <c r="AA89" s="1511"/>
      <c r="AB89" s="1511"/>
      <c r="AC89" s="1511"/>
    </row>
    <row r="90" spans="1:29" s="492" customFormat="1" ht="33" customHeight="1" x14ac:dyDescent="0.3">
      <c r="A90" s="1512"/>
      <c r="B90" s="1512"/>
      <c r="D90" s="71"/>
      <c r="E90" s="71"/>
      <c r="F90" s="2136" t="s">
        <v>1595</v>
      </c>
      <c r="G90" s="2136"/>
      <c r="H90" s="2136"/>
      <c r="I90" s="2136"/>
      <c r="J90" s="2136"/>
      <c r="K90" s="2136"/>
      <c r="L90" s="2136"/>
      <c r="M90" s="2136"/>
      <c r="N90" s="2136"/>
      <c r="O90" s="2136"/>
      <c r="P90" s="2136"/>
      <c r="Q90" s="2136"/>
      <c r="R90" s="2136"/>
      <c r="S90" s="2136"/>
      <c r="U90" s="1511"/>
      <c r="V90" s="1511"/>
      <c r="W90" s="1511"/>
      <c r="X90" s="1511"/>
      <c r="Y90" s="1511"/>
      <c r="Z90" s="1511"/>
      <c r="AA90" s="1511"/>
      <c r="AB90" s="1511"/>
      <c r="AC90" s="1511"/>
    </row>
    <row r="91" spans="1:29" s="492" customFormat="1" x14ac:dyDescent="0.3">
      <c r="A91" s="1512"/>
      <c r="B91" s="1512"/>
      <c r="D91" s="71"/>
      <c r="E91" s="71"/>
      <c r="F91" s="530"/>
      <c r="G91" s="1514"/>
      <c r="H91" s="1606"/>
      <c r="I91" s="1606"/>
      <c r="J91" s="1514"/>
      <c r="K91" s="1514"/>
      <c r="L91" s="1514"/>
      <c r="M91" s="1514"/>
      <c r="N91" s="1514"/>
      <c r="O91" s="1514"/>
      <c r="P91" s="1514"/>
      <c r="Q91" s="1514"/>
      <c r="R91" s="1514"/>
      <c r="S91" s="1514"/>
      <c r="U91" s="1511"/>
      <c r="V91" s="1511"/>
      <c r="W91" s="1511"/>
      <c r="X91" s="1511"/>
      <c r="Y91" s="1511"/>
      <c r="Z91" s="1511"/>
      <c r="AA91" s="1511"/>
      <c r="AB91" s="1511"/>
      <c r="AC91" s="1511"/>
    </row>
    <row r="92" spans="1:29" s="492" customFormat="1" x14ac:dyDescent="0.3">
      <c r="A92" s="1512">
        <v>16</v>
      </c>
      <c r="B92" s="1512">
        <v>59</v>
      </c>
      <c r="D92" s="71"/>
      <c r="E92" s="71"/>
      <c r="F92" s="112" t="s">
        <v>1586</v>
      </c>
      <c r="G92" s="1514"/>
      <c r="H92" s="1606"/>
      <c r="I92" s="1606"/>
      <c r="J92" s="1514"/>
      <c r="K92" s="1514"/>
      <c r="L92" s="1514"/>
      <c r="M92" s="1514"/>
      <c r="N92" s="1514"/>
      <c r="O92" s="1514"/>
      <c r="P92" s="1514"/>
      <c r="Q92" s="1514"/>
      <c r="R92" s="1514"/>
      <c r="S92" s="1514"/>
      <c r="U92" s="1511"/>
      <c r="V92" s="1511"/>
      <c r="W92" s="1511"/>
      <c r="X92" s="1511"/>
      <c r="Y92" s="1511"/>
      <c r="Z92" s="1511"/>
      <c r="AA92" s="1511"/>
      <c r="AB92" s="1511"/>
      <c r="AC92" s="1511"/>
    </row>
    <row r="93" spans="1:29" s="492" customFormat="1" ht="30" customHeight="1" x14ac:dyDescent="0.3">
      <c r="A93" s="1512"/>
      <c r="B93" s="1512"/>
      <c r="D93" s="71"/>
      <c r="E93" s="71"/>
      <c r="F93" s="2136" t="s">
        <v>1596</v>
      </c>
      <c r="G93" s="2136"/>
      <c r="H93" s="2136"/>
      <c r="I93" s="2136"/>
      <c r="J93" s="2136"/>
      <c r="K93" s="2136"/>
      <c r="L93" s="2136"/>
      <c r="M93" s="2136"/>
      <c r="N93" s="2136"/>
      <c r="O93" s="2136"/>
      <c r="P93" s="2136"/>
      <c r="Q93" s="2136"/>
      <c r="R93" s="2136"/>
      <c r="S93" s="2136"/>
      <c r="U93" s="1511"/>
      <c r="V93" s="1511"/>
      <c r="W93" s="1511"/>
      <c r="X93" s="1511"/>
      <c r="Y93" s="1511"/>
      <c r="Z93" s="1511"/>
      <c r="AA93" s="1511"/>
      <c r="AB93" s="1511"/>
      <c r="AC93" s="1511"/>
    </row>
    <row r="94" spans="1:29" s="492" customFormat="1" ht="17.25" thickBot="1" x14ac:dyDescent="0.35">
      <c r="A94" s="1512"/>
      <c r="B94" s="1512"/>
      <c r="D94" s="71"/>
      <c r="E94" s="71"/>
      <c r="F94" s="530"/>
      <c r="G94" s="1514"/>
      <c r="H94" s="1606"/>
      <c r="I94" s="1606"/>
      <c r="J94" s="1514"/>
      <c r="K94" s="1514"/>
      <c r="L94" s="1514"/>
      <c r="M94" s="1514"/>
      <c r="N94" s="1514"/>
      <c r="O94" s="1514"/>
      <c r="P94" s="1514"/>
      <c r="Q94" s="1514"/>
      <c r="R94" s="1514"/>
      <c r="S94" s="1514"/>
      <c r="U94" s="1511"/>
      <c r="V94" s="1511"/>
      <c r="W94" s="1511"/>
      <c r="X94" s="1511"/>
      <c r="Y94" s="1511"/>
      <c r="Z94" s="1511"/>
      <c r="AA94" s="1511"/>
      <c r="AB94" s="1511"/>
      <c r="AC94" s="1511"/>
    </row>
    <row r="95" spans="1:29" s="492" customFormat="1" x14ac:dyDescent="0.3">
      <c r="A95" s="1512"/>
      <c r="B95" s="1512"/>
      <c r="D95" s="71"/>
      <c r="E95" s="71"/>
      <c r="F95" s="1245" t="s">
        <v>1636</v>
      </c>
      <c r="G95" s="1246"/>
      <c r="H95" s="1246"/>
      <c r="I95" s="1246"/>
      <c r="J95" s="1246"/>
      <c r="K95" s="1246"/>
      <c r="L95" s="1246"/>
      <c r="M95" s="1246"/>
      <c r="N95" s="1246"/>
      <c r="O95" s="1246"/>
      <c r="P95" s="1246"/>
      <c r="Q95" s="1246"/>
      <c r="R95" s="1246"/>
      <c r="S95" s="1247"/>
      <c r="U95" s="1511"/>
      <c r="V95" s="1511"/>
      <c r="W95" s="1511"/>
      <c r="X95" s="1511"/>
      <c r="Y95" s="1511"/>
      <c r="Z95" s="1511"/>
      <c r="AA95" s="1511"/>
      <c r="AB95" s="1511"/>
      <c r="AC95" s="1511"/>
    </row>
    <row r="96" spans="1:29" s="492" customFormat="1" x14ac:dyDescent="0.3">
      <c r="A96" s="1512"/>
      <c r="B96" s="1512"/>
      <c r="D96" s="71"/>
      <c r="E96" s="71"/>
      <c r="F96" s="1248"/>
      <c r="G96" s="1249"/>
      <c r="H96" s="1249"/>
      <c r="I96" s="1249"/>
      <c r="J96" s="1249"/>
      <c r="K96" s="1249"/>
      <c r="L96" s="1249"/>
      <c r="M96" s="1249"/>
      <c r="N96" s="1249"/>
      <c r="O96" s="1249"/>
      <c r="P96" s="1249"/>
      <c r="Q96" s="1249"/>
      <c r="R96" s="1249"/>
      <c r="S96" s="1250"/>
      <c r="U96" s="1511"/>
      <c r="V96" s="1511"/>
      <c r="W96" s="1511"/>
      <c r="X96" s="1511"/>
      <c r="Y96" s="1511"/>
      <c r="Z96" s="1511"/>
      <c r="AA96" s="1511"/>
      <c r="AB96" s="1511"/>
      <c r="AC96" s="1511"/>
    </row>
    <row r="97" spans="1:29" s="492" customFormat="1" x14ac:dyDescent="0.3">
      <c r="A97" s="1512"/>
      <c r="B97" s="1512"/>
      <c r="D97" s="71"/>
      <c r="E97" s="71"/>
      <c r="F97" s="1248" t="s">
        <v>1587</v>
      </c>
      <c r="G97" s="1249"/>
      <c r="H97" s="1249"/>
      <c r="I97" s="1249"/>
      <c r="J97" s="1249"/>
      <c r="K97" s="1249"/>
      <c r="L97" s="1249"/>
      <c r="M97" s="1249"/>
      <c r="N97" s="1249"/>
      <c r="O97" s="1249"/>
      <c r="P97" s="1249"/>
      <c r="Q97" s="1249"/>
      <c r="R97" s="1249"/>
      <c r="S97" s="1250"/>
      <c r="U97" s="1511"/>
      <c r="V97" s="1511"/>
      <c r="W97" s="1511"/>
      <c r="X97" s="1511"/>
      <c r="Y97" s="1511"/>
      <c r="Z97" s="1511"/>
      <c r="AA97" s="1511"/>
      <c r="AB97" s="1511"/>
      <c r="AC97" s="1511"/>
    </row>
    <row r="98" spans="1:29" s="492" customFormat="1" ht="34.15" customHeight="1" thickBot="1" x14ac:dyDescent="0.35">
      <c r="A98" s="1512"/>
      <c r="B98" s="1512"/>
      <c r="D98" s="1884"/>
      <c r="E98" s="71"/>
      <c r="F98" s="2081" t="str">
        <f>"Council has elected to measure a class (or classes) of right-of-use assets arising under 'concessionary leases' at initial recognition at cost, in accordance with AASB16.23–25.2. For lease liabilities corresponding to concessionary leases, refer to note "&amp;E209&amp;"."</f>
        <v>Council has elected to measure a class (or classes) of right-of-use assets arising under 'concessionary leases' at initial recognition at cost, in accordance with AASB16.23–25.2. For lease liabilities corresponding to concessionary leases, refer to note 7.4.</v>
      </c>
      <c r="G98" s="2082"/>
      <c r="H98" s="2082"/>
      <c r="I98" s="2082"/>
      <c r="J98" s="2082"/>
      <c r="K98" s="2082"/>
      <c r="L98" s="2082"/>
      <c r="M98" s="2082"/>
      <c r="N98" s="2082"/>
      <c r="O98" s="2082"/>
      <c r="P98" s="2082"/>
      <c r="Q98" s="2082"/>
      <c r="R98" s="2082"/>
      <c r="S98" s="2083"/>
      <c r="U98" s="600"/>
      <c r="V98" s="1511"/>
      <c r="W98" s="1511"/>
      <c r="X98" s="1511"/>
      <c r="Y98" s="1511"/>
      <c r="Z98" s="1511"/>
      <c r="AA98" s="1511"/>
      <c r="AB98" s="1511"/>
      <c r="AC98" s="1511"/>
    </row>
    <row r="99" spans="1:29" s="492" customFormat="1" x14ac:dyDescent="0.3">
      <c r="A99" s="1512"/>
      <c r="B99" s="1512"/>
      <c r="D99" s="71"/>
      <c r="E99" s="71"/>
      <c r="F99" s="1516"/>
      <c r="G99" s="1516"/>
      <c r="H99" s="1607"/>
      <c r="I99" s="1607"/>
      <c r="J99" s="1516"/>
      <c r="K99" s="1516"/>
      <c r="L99" s="1516"/>
      <c r="M99" s="1516"/>
      <c r="N99" s="1516"/>
      <c r="O99" s="1516"/>
      <c r="P99" s="1516"/>
      <c r="Q99" s="1516"/>
      <c r="R99" s="1516"/>
      <c r="S99" s="1516"/>
      <c r="U99" s="1511"/>
      <c r="V99" s="1511"/>
      <c r="W99" s="1511"/>
      <c r="X99" s="1511"/>
      <c r="Y99" s="1511"/>
      <c r="Z99" s="1511"/>
      <c r="AA99" s="1511"/>
      <c r="AB99" s="1511"/>
      <c r="AC99" s="1511"/>
    </row>
    <row r="100" spans="1:29" s="1" customFormat="1" ht="16.5" customHeight="1" x14ac:dyDescent="0.3">
      <c r="A100" s="238">
        <v>101</v>
      </c>
      <c r="B100" s="238">
        <v>55</v>
      </c>
      <c r="C100" s="3"/>
      <c r="D100" s="57" t="s">
        <v>298</v>
      </c>
      <c r="E100" s="57">
        <f>E61+0.1</f>
        <v>6.4999999999999982</v>
      </c>
      <c r="F100" s="94" t="s">
        <v>675</v>
      </c>
      <c r="G100" s="208"/>
      <c r="K100" s="261"/>
      <c r="L100" s="262"/>
      <c r="M100" s="261"/>
      <c r="Q100" s="208"/>
    </row>
    <row r="101" spans="1:29" s="1" customFormat="1" ht="16.5" customHeight="1" x14ac:dyDescent="0.3">
      <c r="A101" s="292"/>
      <c r="B101" s="292"/>
      <c r="D101" s="208"/>
      <c r="E101" s="1162"/>
      <c r="F101" s="222" t="s">
        <v>608</v>
      </c>
      <c r="G101" s="208"/>
      <c r="K101" s="261"/>
      <c r="L101" s="262"/>
      <c r="M101" s="261"/>
      <c r="T101" s="12"/>
    </row>
    <row r="102" spans="1:29" s="1" customFormat="1" ht="16.5" customHeight="1" x14ac:dyDescent="0.3">
      <c r="A102" s="292"/>
      <c r="B102" s="292"/>
      <c r="D102" s="208"/>
      <c r="E102" s="208"/>
      <c r="F102" s="1184" t="s">
        <v>436</v>
      </c>
      <c r="G102" s="208"/>
      <c r="Q102" s="261"/>
      <c r="R102" s="262"/>
      <c r="S102" s="261"/>
      <c r="T102" s="12"/>
    </row>
    <row r="103" spans="1:29" s="1" customFormat="1" ht="16.5" customHeight="1" x14ac:dyDescent="0.3">
      <c r="A103" s="292"/>
      <c r="B103" s="292"/>
      <c r="D103" s="208"/>
      <c r="E103" s="1162"/>
      <c r="F103" s="1184" t="s">
        <v>107</v>
      </c>
      <c r="G103" s="208"/>
      <c r="Q103" s="261">
        <v>0</v>
      </c>
      <c r="R103" s="262"/>
      <c r="S103" s="261">
        <v>0</v>
      </c>
      <c r="T103" s="12"/>
      <c r="U103" s="1738" t="s">
        <v>2002</v>
      </c>
    </row>
    <row r="104" spans="1:29" s="1" customFormat="1" ht="16.5" customHeight="1" x14ac:dyDescent="0.3">
      <c r="A104" s="292"/>
      <c r="B104" s="292"/>
      <c r="D104" s="208"/>
      <c r="E104" s="208"/>
      <c r="F104" s="1212" t="s">
        <v>108</v>
      </c>
      <c r="G104" s="208"/>
      <c r="Q104" s="391">
        <f>SUM(Q102:Q103)</f>
        <v>0</v>
      </c>
      <c r="R104" s="392"/>
      <c r="S104" s="391">
        <f>SUM(S102:S103)</f>
        <v>0</v>
      </c>
      <c r="T104" s="12"/>
      <c r="U104" s="31">
        <f>Q104-S104</f>
        <v>0</v>
      </c>
    </row>
    <row r="105" spans="1:29" s="1" customFormat="1" ht="16.5" customHeight="1" x14ac:dyDescent="0.3">
      <c r="A105" s="292"/>
      <c r="B105" s="292"/>
      <c r="D105" s="208"/>
      <c r="E105" s="208"/>
      <c r="F105" s="222" t="s">
        <v>346</v>
      </c>
      <c r="G105" s="208"/>
      <c r="Q105" s="261"/>
      <c r="R105" s="262"/>
      <c r="S105" s="261"/>
      <c r="T105" s="12"/>
    </row>
    <row r="106" spans="1:29" s="1" customFormat="1" ht="16.5" customHeight="1" x14ac:dyDescent="0.3">
      <c r="A106" s="292"/>
      <c r="B106" s="292"/>
      <c r="D106" s="208"/>
      <c r="E106" s="208"/>
      <c r="F106" s="1184" t="s">
        <v>436</v>
      </c>
      <c r="G106" s="208"/>
      <c r="Q106" s="261">
        <v>0</v>
      </c>
      <c r="R106" s="262"/>
      <c r="S106" s="261">
        <v>0</v>
      </c>
      <c r="T106" s="12"/>
    </row>
    <row r="107" spans="1:29" s="1" customFormat="1" ht="16.5" customHeight="1" x14ac:dyDescent="0.3">
      <c r="A107" s="292"/>
      <c r="B107" s="292"/>
      <c r="D107" s="208"/>
      <c r="E107" s="208"/>
      <c r="F107" s="1184" t="s">
        <v>107</v>
      </c>
      <c r="G107" s="208"/>
      <c r="P107" s="175"/>
      <c r="Q107" s="261">
        <v>0</v>
      </c>
      <c r="R107" s="262"/>
      <c r="S107" s="261">
        <v>0</v>
      </c>
      <c r="T107" s="176"/>
    </row>
    <row r="108" spans="1:29" s="1" customFormat="1" ht="16.5" customHeight="1" x14ac:dyDescent="0.3">
      <c r="A108" s="232"/>
      <c r="B108" s="232"/>
      <c r="D108" s="208"/>
      <c r="E108" s="208"/>
      <c r="F108" s="1212" t="s">
        <v>108</v>
      </c>
      <c r="G108" s="208"/>
      <c r="P108" s="175"/>
      <c r="Q108" s="391">
        <f>SUM(Q106:Q107)</f>
        <v>0</v>
      </c>
      <c r="R108" s="392"/>
      <c r="S108" s="391">
        <f>SUM(S106:S107)</f>
        <v>0</v>
      </c>
      <c r="T108" s="12"/>
    </row>
    <row r="109" spans="1:29" s="492" customFormat="1" x14ac:dyDescent="0.3">
      <c r="A109" s="1642"/>
      <c r="B109" s="1642"/>
      <c r="D109" s="71"/>
      <c r="E109" s="71"/>
      <c r="F109" s="1644"/>
      <c r="G109" s="1644"/>
      <c r="H109" s="1644"/>
      <c r="I109" s="1644"/>
      <c r="J109" s="1644"/>
      <c r="K109" s="1644"/>
      <c r="L109" s="1644"/>
      <c r="M109" s="1644"/>
      <c r="N109" s="1644"/>
      <c r="O109" s="1644"/>
      <c r="P109" s="1644"/>
      <c r="Q109" s="1644"/>
      <c r="R109" s="1644"/>
      <c r="S109" s="1644"/>
      <c r="U109" s="1641"/>
      <c r="V109" s="1641"/>
      <c r="W109" s="1641"/>
      <c r="X109" s="1641"/>
      <c r="Y109" s="1641"/>
      <c r="Z109" s="1641"/>
      <c r="AA109" s="1641"/>
      <c r="AB109" s="1641"/>
      <c r="AC109" s="1641"/>
    </row>
    <row r="110" spans="1:29" s="492" customFormat="1" ht="14.45" customHeight="1" x14ac:dyDescent="0.3">
      <c r="A110" s="1137"/>
      <c r="B110" s="1137"/>
      <c r="D110" s="94" t="s">
        <v>797</v>
      </c>
      <c r="E110" s="16">
        <v>7</v>
      </c>
      <c r="F110" s="1185" t="s">
        <v>192</v>
      </c>
      <c r="J110" s="1139"/>
      <c r="K110" s="1139"/>
      <c r="L110" s="1139"/>
      <c r="M110" s="1139"/>
      <c r="N110" s="1139"/>
      <c r="O110" s="1139"/>
      <c r="P110" s="1139"/>
      <c r="Q110" s="1139"/>
      <c r="R110" s="1139"/>
      <c r="S110" s="1139"/>
      <c r="U110" s="1511"/>
      <c r="V110" s="1511"/>
      <c r="W110" s="1511"/>
      <c r="X110" s="1511"/>
      <c r="Y110" s="1511"/>
      <c r="Z110" s="1511"/>
      <c r="AA110" s="1511"/>
      <c r="AB110" s="1511"/>
      <c r="AC110" s="1511"/>
    </row>
    <row r="111" spans="1:29" ht="16.5" customHeight="1" x14ac:dyDescent="0.3">
      <c r="A111" s="489">
        <v>101</v>
      </c>
      <c r="B111" s="489" t="s">
        <v>690</v>
      </c>
      <c r="D111" s="94" t="s">
        <v>298</v>
      </c>
      <c r="E111" s="94">
        <v>7.1</v>
      </c>
      <c r="F111" s="566" t="s">
        <v>252</v>
      </c>
      <c r="J111" s="78"/>
      <c r="K111" s="96"/>
      <c r="L111" s="78"/>
      <c r="M111" s="78"/>
      <c r="N111" s="78"/>
      <c r="O111" s="78"/>
      <c r="P111" s="23"/>
      <c r="Q111" s="21"/>
      <c r="S111" s="21"/>
    </row>
    <row r="112" spans="1:29" ht="15.75" customHeight="1" x14ac:dyDescent="0.3">
      <c r="A112" s="489"/>
      <c r="B112" s="488"/>
      <c r="F112" s="595" t="s">
        <v>143</v>
      </c>
      <c r="P112" s="23"/>
      <c r="Q112" s="274">
        <f>1584+4234+400</f>
        <v>6218</v>
      </c>
      <c r="R112" s="274"/>
      <c r="S112" s="274">
        <f>4135+1105</f>
        <v>5240</v>
      </c>
    </row>
    <row r="113" spans="1:21" s="492" customFormat="1" ht="15.75" customHeight="1" x14ac:dyDescent="0.3">
      <c r="A113" s="500">
        <v>1058</v>
      </c>
      <c r="B113" s="492" t="s">
        <v>1750</v>
      </c>
      <c r="D113" s="71"/>
      <c r="E113" s="71"/>
      <c r="F113" s="595" t="s">
        <v>752</v>
      </c>
      <c r="G113" s="1845"/>
      <c r="H113" s="1845"/>
      <c r="I113" s="1845"/>
      <c r="J113" s="1845"/>
      <c r="K113" s="84"/>
      <c r="L113" s="1845"/>
      <c r="M113" s="1845"/>
      <c r="N113" s="1845"/>
      <c r="O113" s="1845"/>
      <c r="P113" s="23"/>
      <c r="Q113" s="274">
        <v>1012</v>
      </c>
      <c r="R113" s="274"/>
      <c r="S113" s="274">
        <v>1014</v>
      </c>
      <c r="T113" s="605" t="s">
        <v>1751</v>
      </c>
    </row>
    <row r="114" spans="1:21" ht="17.25" customHeight="1" x14ac:dyDescent="0.3">
      <c r="A114" s="489"/>
      <c r="B114" s="489"/>
      <c r="F114" s="595" t="s">
        <v>159</v>
      </c>
      <c r="P114" s="23"/>
      <c r="Q114" s="274">
        <v>264</v>
      </c>
      <c r="R114" s="274"/>
      <c r="S114" s="274">
        <v>258</v>
      </c>
      <c r="U114" s="130"/>
    </row>
    <row r="115" spans="1:21" ht="16.5" customHeight="1" x14ac:dyDescent="0.3">
      <c r="A115" s="489"/>
      <c r="B115" s="489"/>
      <c r="F115" s="595" t="s">
        <v>401</v>
      </c>
      <c r="P115" s="23"/>
      <c r="Q115" s="274">
        <v>794</v>
      </c>
      <c r="R115" s="274"/>
      <c r="S115" s="274">
        <v>775</v>
      </c>
    </row>
    <row r="116" spans="1:21" ht="16.5" customHeight="1" x14ac:dyDescent="0.3">
      <c r="A116" s="489"/>
      <c r="B116" s="489"/>
      <c r="F116" s="566" t="s">
        <v>424</v>
      </c>
      <c r="K116" s="219"/>
      <c r="Q116" s="397">
        <f>SUM(Q112:Q115)</f>
        <v>8288</v>
      </c>
      <c r="R116" s="398"/>
      <c r="S116" s="397">
        <f>SUM(S112:S115)</f>
        <v>7287</v>
      </c>
      <c r="T116" s="31"/>
    </row>
    <row r="117" spans="1:21" s="492" customFormat="1" ht="10.5" customHeight="1" thickBot="1" x14ac:dyDescent="0.35">
      <c r="A117" s="500"/>
      <c r="B117" s="500"/>
      <c r="D117" s="71"/>
      <c r="E117" s="71"/>
      <c r="F117" s="566"/>
      <c r="G117" s="1372"/>
      <c r="H117" s="1605"/>
      <c r="I117" s="1605"/>
      <c r="J117" s="1372"/>
      <c r="K117" s="219"/>
      <c r="L117" s="1372"/>
      <c r="M117" s="1372"/>
      <c r="N117" s="1372"/>
      <c r="O117" s="1372"/>
      <c r="Q117" s="398"/>
      <c r="R117" s="398"/>
      <c r="S117" s="398"/>
    </row>
    <row r="118" spans="1:21" s="492" customFormat="1" x14ac:dyDescent="0.3">
      <c r="A118" s="2147" t="s">
        <v>294</v>
      </c>
      <c r="B118" s="500">
        <v>33</v>
      </c>
      <c r="D118" s="94"/>
      <c r="E118" s="94"/>
      <c r="F118" s="1196" t="s">
        <v>1172</v>
      </c>
      <c r="G118" s="1197"/>
      <c r="H118" s="1197"/>
      <c r="I118" s="1197"/>
      <c r="J118" s="1197"/>
      <c r="K118" s="1197"/>
      <c r="L118" s="1197"/>
      <c r="M118" s="1197"/>
      <c r="N118" s="1197"/>
      <c r="O118" s="1197"/>
      <c r="P118" s="1197"/>
      <c r="Q118" s="1197"/>
      <c r="R118" s="1197"/>
      <c r="S118" s="1198"/>
      <c r="T118" s="31"/>
    </row>
    <row r="119" spans="1:21" s="492" customFormat="1" ht="9.9499999999999993" customHeight="1" x14ac:dyDescent="0.3">
      <c r="A119" s="2147"/>
      <c r="B119" s="500"/>
      <c r="D119" s="94"/>
      <c r="E119" s="94"/>
      <c r="F119" s="1241"/>
      <c r="G119" s="1242"/>
      <c r="H119" s="1242"/>
      <c r="I119" s="1242"/>
      <c r="J119" s="1242"/>
      <c r="K119" s="1242"/>
      <c r="L119" s="1242"/>
      <c r="M119" s="1242"/>
      <c r="N119" s="1242"/>
      <c r="O119" s="1242"/>
      <c r="P119" s="1242"/>
      <c r="Q119" s="1242"/>
      <c r="R119" s="1242"/>
      <c r="S119" s="1243"/>
      <c r="T119" s="31"/>
    </row>
    <row r="120" spans="1:21" s="492" customFormat="1" x14ac:dyDescent="0.3">
      <c r="A120" s="2147"/>
      <c r="B120" s="500"/>
      <c r="D120" s="94"/>
      <c r="E120" s="94"/>
      <c r="F120" s="1241" t="s">
        <v>252</v>
      </c>
      <c r="G120" s="1242"/>
      <c r="H120" s="1242"/>
      <c r="I120" s="1242"/>
      <c r="J120" s="1242"/>
      <c r="K120" s="1242"/>
      <c r="L120" s="1242"/>
      <c r="M120" s="1242"/>
      <c r="N120" s="1242"/>
      <c r="O120" s="1242"/>
      <c r="P120" s="1242"/>
      <c r="Q120" s="1242"/>
      <c r="R120" s="1242"/>
      <c r="S120" s="1243"/>
      <c r="T120" s="31"/>
    </row>
    <row r="121" spans="1:21" s="492" customFormat="1" ht="32.25" customHeight="1" x14ac:dyDescent="0.3">
      <c r="A121" s="2147"/>
      <c r="B121" s="1385"/>
      <c r="D121" s="94"/>
      <c r="E121" s="94"/>
      <c r="F121" s="2078" t="s">
        <v>1941</v>
      </c>
      <c r="G121" s="2079"/>
      <c r="H121" s="2079"/>
      <c r="I121" s="2079"/>
      <c r="J121" s="2079"/>
      <c r="K121" s="2079"/>
      <c r="L121" s="2079"/>
      <c r="M121" s="2079"/>
      <c r="N121" s="2079"/>
      <c r="O121" s="2079"/>
      <c r="P121" s="2079"/>
      <c r="Q121" s="2079"/>
      <c r="R121" s="2079"/>
      <c r="S121" s="2080"/>
      <c r="T121" s="31"/>
    </row>
    <row r="122" spans="1:21" s="492" customFormat="1" ht="32.25" customHeight="1" thickBot="1" x14ac:dyDescent="0.35">
      <c r="A122" s="1729"/>
      <c r="B122" s="1729"/>
      <c r="D122" s="94"/>
      <c r="E122" s="94"/>
      <c r="F122" s="2085" t="s">
        <v>1942</v>
      </c>
      <c r="G122" s="2086"/>
      <c r="H122" s="2086"/>
      <c r="I122" s="2086"/>
      <c r="J122" s="2086"/>
      <c r="K122" s="2086"/>
      <c r="L122" s="2086"/>
      <c r="M122" s="2086"/>
      <c r="N122" s="2086"/>
      <c r="O122" s="2086"/>
      <c r="P122" s="2086"/>
      <c r="Q122" s="2086"/>
      <c r="R122" s="2086"/>
      <c r="S122" s="2087"/>
      <c r="T122" s="31"/>
    </row>
    <row r="123" spans="1:21" s="492" customFormat="1" ht="7.5" customHeight="1" x14ac:dyDescent="0.3">
      <c r="A123" s="500"/>
      <c r="B123" s="500"/>
      <c r="D123" s="71"/>
      <c r="E123" s="71"/>
      <c r="F123" s="566"/>
      <c r="G123" s="1387"/>
      <c r="H123" s="1605"/>
      <c r="I123" s="1605"/>
      <c r="J123" s="1387"/>
      <c r="K123" s="219"/>
      <c r="L123" s="1387"/>
      <c r="M123" s="1387"/>
      <c r="N123" s="1387"/>
      <c r="O123" s="1387"/>
      <c r="Q123" s="398"/>
      <c r="R123" s="398"/>
      <c r="S123" s="398"/>
    </row>
    <row r="124" spans="1:21" s="492" customFormat="1" ht="16.5" customHeight="1" x14ac:dyDescent="0.3">
      <c r="A124" s="500"/>
      <c r="B124" s="500"/>
      <c r="D124" s="71"/>
      <c r="E124" s="71"/>
      <c r="F124" s="595" t="s">
        <v>1443</v>
      </c>
      <c r="G124" s="1"/>
      <c r="H124" s="1"/>
      <c r="I124" s="1"/>
      <c r="J124" s="1"/>
      <c r="K124" s="219"/>
      <c r="L124" s="1372"/>
      <c r="M124" s="1372"/>
      <c r="N124" s="1372"/>
      <c r="O124" s="1372"/>
      <c r="Q124" s="398"/>
      <c r="R124" s="398"/>
      <c r="S124" s="398"/>
    </row>
    <row r="125" spans="1:21" x14ac:dyDescent="0.3">
      <c r="A125" s="489">
        <v>101</v>
      </c>
      <c r="B125" s="489"/>
      <c r="F125" s="566"/>
      <c r="K125" s="219"/>
      <c r="Q125" s="398"/>
      <c r="R125" s="398"/>
      <c r="S125" s="398"/>
    </row>
    <row r="126" spans="1:21" ht="16.5" customHeight="1" x14ac:dyDescent="0.3">
      <c r="A126" s="489" t="s">
        <v>718</v>
      </c>
      <c r="B126" s="489" t="s">
        <v>840</v>
      </c>
      <c r="D126" s="94" t="s">
        <v>298</v>
      </c>
      <c r="E126" s="94">
        <f>E111+0.1</f>
        <v>7.1999999999999993</v>
      </c>
      <c r="F126" s="566" t="s">
        <v>32</v>
      </c>
      <c r="J126" s="78"/>
      <c r="K126" s="96"/>
      <c r="L126" s="78"/>
      <c r="M126" s="78"/>
      <c r="N126" s="78"/>
      <c r="O126" s="78"/>
      <c r="Q126" s="274"/>
      <c r="R126" s="274"/>
      <c r="S126" s="274"/>
    </row>
    <row r="127" spans="1:21" ht="16.5" customHeight="1" x14ac:dyDescent="0.3">
      <c r="A127" s="489"/>
      <c r="B127" s="488"/>
      <c r="F127" s="595" t="s">
        <v>402</v>
      </c>
      <c r="P127" s="23"/>
      <c r="Q127" s="274">
        <v>163</v>
      </c>
      <c r="R127" s="274"/>
      <c r="S127" s="274">
        <v>149</v>
      </c>
    </row>
    <row r="128" spans="1:21" ht="16.5" customHeight="1" x14ac:dyDescent="0.3">
      <c r="A128" s="489"/>
      <c r="B128" s="489"/>
      <c r="F128" s="595" t="s">
        <v>403</v>
      </c>
      <c r="P128" s="23"/>
      <c r="Q128" s="274">
        <v>225</v>
      </c>
      <c r="R128" s="274"/>
      <c r="S128" s="274">
        <v>240</v>
      </c>
    </row>
    <row r="129" spans="1:20" ht="16.5" customHeight="1" x14ac:dyDescent="0.3">
      <c r="A129" s="489"/>
      <c r="B129" s="489"/>
      <c r="F129" s="595" t="s">
        <v>404</v>
      </c>
      <c r="P129" s="23"/>
      <c r="Q129" s="274">
        <v>40</v>
      </c>
      <c r="R129" s="274"/>
      <c r="S129" s="274">
        <v>36</v>
      </c>
    </row>
    <row r="130" spans="1:20" ht="16.5" customHeight="1" x14ac:dyDescent="0.3">
      <c r="A130" s="489"/>
      <c r="B130" s="489"/>
      <c r="F130" s="595" t="s">
        <v>405</v>
      </c>
      <c r="P130" s="23"/>
      <c r="Q130" s="274">
        <v>25</v>
      </c>
      <c r="R130" s="274"/>
      <c r="S130" s="274">
        <v>24</v>
      </c>
    </row>
    <row r="131" spans="1:20" ht="16.5" customHeight="1" x14ac:dyDescent="0.3">
      <c r="A131" s="489"/>
      <c r="B131" s="489"/>
      <c r="F131" s="595" t="s">
        <v>406</v>
      </c>
      <c r="P131" s="23"/>
      <c r="Q131" s="274">
        <v>105</v>
      </c>
      <c r="R131" s="274"/>
      <c r="S131" s="274">
        <v>97</v>
      </c>
      <c r="T131" s="196"/>
    </row>
    <row r="132" spans="1:20" ht="16.5" customHeight="1" x14ac:dyDescent="0.3">
      <c r="A132" s="489"/>
      <c r="B132" s="489"/>
      <c r="F132" s="595" t="s">
        <v>284</v>
      </c>
      <c r="P132" s="23"/>
      <c r="Q132" s="274">
        <f>30+368</f>
        <v>398</v>
      </c>
      <c r="R132" s="274"/>
      <c r="S132" s="274">
        <v>28</v>
      </c>
    </row>
    <row r="133" spans="1:20" ht="16.5" customHeight="1" x14ac:dyDescent="0.3">
      <c r="A133" s="488"/>
      <c r="B133" s="489"/>
      <c r="D133" s="94"/>
      <c r="E133" s="94"/>
      <c r="F133" s="566" t="s">
        <v>425</v>
      </c>
      <c r="J133" s="78"/>
      <c r="K133" s="96"/>
      <c r="L133" s="78"/>
      <c r="M133" s="78"/>
      <c r="N133" s="78"/>
      <c r="O133" s="78"/>
      <c r="Q133" s="397">
        <f>SUM(Q127:Q132)</f>
        <v>956</v>
      </c>
      <c r="R133" s="398"/>
      <c r="S133" s="397">
        <f>SUM(S127:S132)</f>
        <v>574</v>
      </c>
      <c r="T133" s="31"/>
    </row>
    <row r="134" spans="1:20" ht="33.75" customHeight="1" x14ac:dyDescent="0.3">
      <c r="A134" s="488"/>
      <c r="B134" s="489"/>
      <c r="D134" s="94"/>
      <c r="E134" s="94"/>
      <c r="F134" s="2052" t="s">
        <v>709</v>
      </c>
      <c r="G134" s="2052"/>
      <c r="H134" s="2052"/>
      <c r="I134" s="2052"/>
      <c r="J134" s="2052"/>
      <c r="K134" s="2052"/>
      <c r="L134" s="2052"/>
      <c r="M134" s="2052"/>
      <c r="N134" s="2052"/>
      <c r="O134" s="2052"/>
      <c r="P134" s="2052"/>
      <c r="Q134" s="2052"/>
      <c r="R134" s="2052"/>
      <c r="S134" s="2052"/>
      <c r="T134" s="31"/>
    </row>
    <row r="135" spans="1:20" ht="6" customHeight="1" thickBot="1" x14ac:dyDescent="0.35">
      <c r="A135" s="501"/>
      <c r="B135" s="489"/>
      <c r="D135" s="94"/>
      <c r="E135" s="94"/>
      <c r="F135" s="1000"/>
      <c r="G135" s="78"/>
      <c r="H135" s="739"/>
      <c r="I135" s="739"/>
      <c r="J135" s="78"/>
      <c r="K135" s="96"/>
      <c r="L135" s="78"/>
      <c r="M135" s="78"/>
      <c r="N135" s="78"/>
      <c r="O135" s="78"/>
      <c r="Q135" s="138"/>
      <c r="R135" s="138"/>
      <c r="S135" s="138"/>
      <c r="T135" s="31"/>
    </row>
    <row r="136" spans="1:20" s="492" customFormat="1" x14ac:dyDescent="0.3">
      <c r="A136" s="2147" t="s">
        <v>935</v>
      </c>
      <c r="B136" s="500"/>
      <c r="D136" s="94"/>
      <c r="E136" s="94"/>
      <c r="F136" s="1196" t="s">
        <v>1172</v>
      </c>
      <c r="G136" s="1197"/>
      <c r="H136" s="1197"/>
      <c r="I136" s="1197"/>
      <c r="J136" s="1197"/>
      <c r="K136" s="1197"/>
      <c r="L136" s="1197"/>
      <c r="M136" s="1197"/>
      <c r="N136" s="1197"/>
      <c r="O136" s="1197"/>
      <c r="P136" s="1197"/>
      <c r="Q136" s="1197"/>
      <c r="R136" s="1197"/>
      <c r="S136" s="1198"/>
      <c r="T136" s="31"/>
    </row>
    <row r="137" spans="1:20" s="492" customFormat="1" ht="9.9499999999999993" customHeight="1" x14ac:dyDescent="0.3">
      <c r="A137" s="2147"/>
      <c r="B137" s="500"/>
      <c r="D137" s="94"/>
      <c r="E137" s="94"/>
      <c r="F137" s="1241"/>
      <c r="G137" s="1242"/>
      <c r="H137" s="1242"/>
      <c r="I137" s="1242"/>
      <c r="J137" s="1242"/>
      <c r="K137" s="1242"/>
      <c r="L137" s="1242"/>
      <c r="M137" s="1242"/>
      <c r="N137" s="1242"/>
      <c r="O137" s="1242"/>
      <c r="P137" s="1242"/>
      <c r="Q137" s="1242"/>
      <c r="R137" s="1242"/>
      <c r="S137" s="1243"/>
      <c r="T137" s="31"/>
    </row>
    <row r="138" spans="1:20" s="492" customFormat="1" x14ac:dyDescent="0.3">
      <c r="A138" s="2147"/>
      <c r="B138" s="500"/>
      <c r="D138" s="94"/>
      <c r="E138" s="94"/>
      <c r="F138" s="1241" t="s">
        <v>331</v>
      </c>
      <c r="G138" s="1242"/>
      <c r="H138" s="1242"/>
      <c r="I138" s="1242"/>
      <c r="J138" s="1242"/>
      <c r="K138" s="1242"/>
      <c r="L138" s="1242"/>
      <c r="M138" s="1242"/>
      <c r="N138" s="1242"/>
      <c r="O138" s="1242"/>
      <c r="P138" s="1242"/>
      <c r="Q138" s="1242"/>
      <c r="R138" s="1242"/>
      <c r="S138" s="1243"/>
      <c r="T138" s="31"/>
    </row>
    <row r="139" spans="1:20" s="492" customFormat="1" ht="17.25" thickBot="1" x14ac:dyDescent="0.35">
      <c r="A139" s="2147"/>
      <c r="B139" s="502">
        <v>86</v>
      </c>
      <c r="D139" s="94"/>
      <c r="E139" s="94"/>
      <c r="F139" s="2085" t="s">
        <v>1180</v>
      </c>
      <c r="G139" s="2086"/>
      <c r="H139" s="2086"/>
      <c r="I139" s="2086"/>
      <c r="J139" s="2086"/>
      <c r="K139" s="2086"/>
      <c r="L139" s="2086"/>
      <c r="M139" s="2086"/>
      <c r="N139" s="2086"/>
      <c r="O139" s="2086"/>
      <c r="P139" s="2086"/>
      <c r="Q139" s="2086"/>
      <c r="R139" s="2086"/>
      <c r="S139" s="2087"/>
      <c r="T139" s="31"/>
    </row>
    <row r="140" spans="1:20" s="492" customFormat="1" ht="12" customHeight="1" x14ac:dyDescent="0.3">
      <c r="A140" s="488"/>
      <c r="B140" s="500"/>
      <c r="D140" s="94"/>
      <c r="E140" s="94"/>
      <c r="F140" s="1000"/>
      <c r="G140" s="739"/>
      <c r="H140" s="739"/>
      <c r="I140" s="739"/>
      <c r="J140" s="739"/>
      <c r="K140" s="96"/>
      <c r="L140" s="739"/>
      <c r="M140" s="739"/>
      <c r="N140" s="739"/>
      <c r="O140" s="739"/>
      <c r="Q140" s="138"/>
      <c r="R140" s="138"/>
      <c r="S140" s="138"/>
      <c r="T140" s="31"/>
    </row>
    <row r="141" spans="1:20" s="5" customFormat="1" ht="26.25" customHeight="1" x14ac:dyDescent="0.3">
      <c r="A141" s="489"/>
      <c r="B141" s="489"/>
      <c r="D141" s="94" t="s">
        <v>298</v>
      </c>
      <c r="E141" s="94">
        <f>E126+0.1</f>
        <v>7.2999999999999989</v>
      </c>
      <c r="F141" s="1000" t="s">
        <v>152</v>
      </c>
      <c r="H141" s="603"/>
      <c r="I141" s="603"/>
      <c r="J141" s="194"/>
      <c r="K141" s="358" t="s">
        <v>285</v>
      </c>
      <c r="L141" s="359"/>
      <c r="M141" s="364" t="s">
        <v>286</v>
      </c>
      <c r="N141" s="365"/>
      <c r="O141" s="358" t="s">
        <v>575</v>
      </c>
      <c r="P141" s="366"/>
      <c r="Q141" s="367" t="s">
        <v>107</v>
      </c>
      <c r="R141" s="365"/>
      <c r="S141" s="367" t="s">
        <v>108</v>
      </c>
    </row>
    <row r="142" spans="1:20" s="5" customFormat="1" x14ac:dyDescent="0.3">
      <c r="A142" s="486">
        <v>137</v>
      </c>
      <c r="B142" s="489"/>
      <c r="D142" s="94"/>
      <c r="E142" s="94"/>
      <c r="F142" s="216">
        <f>'Merge Details_Printing instr'!A18</f>
        <v>2023</v>
      </c>
      <c r="H142" s="603"/>
      <c r="I142" s="603"/>
      <c r="J142" s="194"/>
      <c r="K142" s="155" t="s">
        <v>126</v>
      </c>
      <c r="L142" s="197"/>
      <c r="M142" s="155" t="s">
        <v>85</v>
      </c>
      <c r="N142" s="49"/>
      <c r="O142" s="155" t="s">
        <v>85</v>
      </c>
      <c r="P142" s="131"/>
      <c r="Q142" s="155" t="s">
        <v>85</v>
      </c>
      <c r="R142" s="131"/>
      <c r="S142" s="155" t="s">
        <v>85</v>
      </c>
    </row>
    <row r="143" spans="1:20" ht="16.5" customHeight="1" x14ac:dyDescent="0.3">
      <c r="A143" s="486">
        <v>137</v>
      </c>
      <c r="B143" s="486" t="s">
        <v>241</v>
      </c>
      <c r="F143" s="1162" t="s">
        <v>329</v>
      </c>
      <c r="K143" s="31">
        <v>2409</v>
      </c>
      <c r="L143" s="31"/>
      <c r="M143" s="274">
        <v>4553</v>
      </c>
      <c r="N143" s="31"/>
      <c r="O143" s="274">
        <v>0</v>
      </c>
      <c r="P143" s="31"/>
      <c r="Q143" s="274">
        <v>1</v>
      </c>
      <c r="R143" s="31"/>
      <c r="S143" s="274">
        <f>SUM(K143:Q143)</f>
        <v>6963</v>
      </c>
    </row>
    <row r="144" spans="1:20" ht="16.5" customHeight="1" x14ac:dyDescent="0.3">
      <c r="A144" s="486">
        <v>137</v>
      </c>
      <c r="B144" s="486" t="s">
        <v>242</v>
      </c>
      <c r="F144" s="1162" t="s">
        <v>576</v>
      </c>
      <c r="K144" s="31">
        <f>434+(99/696)*434</f>
        <v>495.73275862068965</v>
      </c>
      <c r="L144" s="31"/>
      <c r="M144" s="31">
        <f>262+(99/696)*262</f>
        <v>299.26724137931035</v>
      </c>
      <c r="N144" s="31"/>
      <c r="O144" s="274">
        <v>0</v>
      </c>
      <c r="P144" s="31"/>
      <c r="Q144" s="274">
        <v>0</v>
      </c>
      <c r="R144" s="31"/>
      <c r="S144" s="274">
        <f>SUM(K144:Q144)</f>
        <v>795</v>
      </c>
    </row>
    <row r="145" spans="1:20" ht="16.5" customHeight="1" x14ac:dyDescent="0.3">
      <c r="A145" s="486">
        <v>137</v>
      </c>
      <c r="B145" s="486" t="s">
        <v>243</v>
      </c>
      <c r="F145" s="1162" t="s">
        <v>577</v>
      </c>
      <c r="K145" s="31">
        <f>-241-62</f>
        <v>-303</v>
      </c>
      <c r="L145" s="31"/>
      <c r="M145" s="274">
        <f>-455-37</f>
        <v>-492</v>
      </c>
      <c r="N145" s="31"/>
      <c r="O145" s="274">
        <v>0</v>
      </c>
      <c r="P145" s="31"/>
      <c r="Q145" s="274">
        <v>-1</v>
      </c>
      <c r="R145" s="31"/>
      <c r="S145" s="274">
        <f>SUM(K145:Q145)</f>
        <v>-796</v>
      </c>
    </row>
    <row r="146" spans="1:20" ht="35.25" customHeight="1" x14ac:dyDescent="0.3">
      <c r="A146" s="486">
        <v>137</v>
      </c>
      <c r="B146" s="486" t="s">
        <v>244</v>
      </c>
      <c r="F146" s="2057" t="s">
        <v>578</v>
      </c>
      <c r="G146" s="2057"/>
      <c r="H146" s="2057"/>
      <c r="I146" s="1649"/>
      <c r="K146" s="31">
        <v>0</v>
      </c>
      <c r="L146" s="31"/>
      <c r="M146" s="274">
        <v>0</v>
      </c>
      <c r="N146" s="31"/>
      <c r="O146" s="274">
        <v>0</v>
      </c>
      <c r="P146" s="31"/>
      <c r="Q146" s="274">
        <v>0</v>
      </c>
      <c r="R146" s="31"/>
      <c r="S146" s="274">
        <f>SUM(K146:Q146)</f>
        <v>0</v>
      </c>
      <c r="T146" s="31"/>
    </row>
    <row r="147" spans="1:20" x14ac:dyDescent="0.3">
      <c r="A147" s="236"/>
      <c r="B147" s="486" t="s">
        <v>241</v>
      </c>
      <c r="F147" s="1162" t="s">
        <v>579</v>
      </c>
      <c r="K147" s="399">
        <f>SUM(K143:K146)</f>
        <v>2601.7327586206898</v>
      </c>
      <c r="L147" s="399"/>
      <c r="M147" s="399">
        <f>SUM(M143:M146)</f>
        <v>4360.2672413793107</v>
      </c>
      <c r="N147" s="399"/>
      <c r="O147" s="399">
        <f>SUM(O143:O146)</f>
        <v>0</v>
      </c>
      <c r="P147" s="399"/>
      <c r="Q147" s="399">
        <f>SUM(Q143:Q146)</f>
        <v>0</v>
      </c>
      <c r="R147" s="399"/>
      <c r="S147" s="399">
        <f>SUM(S143:S146)</f>
        <v>6962</v>
      </c>
      <c r="T147" s="31"/>
    </row>
    <row r="148" spans="1:20" x14ac:dyDescent="0.3">
      <c r="A148" s="236"/>
      <c r="B148" s="236"/>
      <c r="K148" s="282"/>
      <c r="L148" s="282"/>
      <c r="M148" s="282"/>
      <c r="N148" s="31"/>
      <c r="O148" s="274"/>
      <c r="P148" s="274"/>
      <c r="Q148" s="274"/>
      <c r="R148" s="274"/>
      <c r="S148" s="274"/>
      <c r="T148" s="31"/>
    </row>
    <row r="149" spans="1:20" s="492" customFormat="1" x14ac:dyDescent="0.3">
      <c r="A149" s="500"/>
      <c r="B149" s="500"/>
      <c r="D149" s="71"/>
      <c r="E149" s="71"/>
      <c r="F149" s="1162" t="s">
        <v>608</v>
      </c>
      <c r="G149" s="1668"/>
      <c r="H149" s="1668"/>
      <c r="I149" s="1668"/>
      <c r="J149" s="1668"/>
      <c r="K149" s="274">
        <v>2602</v>
      </c>
      <c r="L149" s="282"/>
      <c r="M149" s="274">
        <v>3270</v>
      </c>
      <c r="N149" s="31"/>
      <c r="O149" s="274">
        <v>0</v>
      </c>
      <c r="P149" s="274"/>
      <c r="Q149" s="274">
        <v>0</v>
      </c>
      <c r="R149" s="274"/>
      <c r="S149" s="274">
        <f>SUM(K149:Q149)</f>
        <v>5872</v>
      </c>
      <c r="T149" s="31"/>
    </row>
    <row r="150" spans="1:20" s="492" customFormat="1" x14ac:dyDescent="0.3">
      <c r="A150" s="500"/>
      <c r="B150" s="500"/>
      <c r="D150" s="71"/>
      <c r="E150" s="71"/>
      <c r="F150" s="1162" t="s">
        <v>346</v>
      </c>
      <c r="G150" s="1668"/>
      <c r="H150" s="1668"/>
      <c r="I150" s="1668"/>
      <c r="J150" s="1668"/>
      <c r="K150" s="282">
        <v>0</v>
      </c>
      <c r="L150" s="282"/>
      <c r="M150" s="274">
        <v>1090</v>
      </c>
      <c r="N150" s="31"/>
      <c r="O150" s="274">
        <v>0</v>
      </c>
      <c r="P150" s="274"/>
      <c r="Q150" s="274">
        <v>0</v>
      </c>
      <c r="R150" s="274"/>
      <c r="S150" s="274">
        <f>SUM(K150:Q150)</f>
        <v>1090</v>
      </c>
      <c r="T150" s="31"/>
    </row>
    <row r="151" spans="1:20" s="492" customFormat="1" x14ac:dyDescent="0.3">
      <c r="A151" s="500"/>
      <c r="B151" s="500"/>
      <c r="D151" s="71"/>
      <c r="E151" s="71"/>
      <c r="F151" s="1667" t="s">
        <v>108</v>
      </c>
      <c r="G151" s="1668"/>
      <c r="H151" s="1668"/>
      <c r="I151" s="1668"/>
      <c r="J151" s="1668"/>
      <c r="K151" s="399">
        <f>SUM(K149:K150)</f>
        <v>2602</v>
      </c>
      <c r="L151" s="399"/>
      <c r="M151" s="399">
        <f>SUM(M149:M150)</f>
        <v>4360</v>
      </c>
      <c r="N151" s="399"/>
      <c r="O151" s="399">
        <f>SUM(O149:O150)</f>
        <v>0</v>
      </c>
      <c r="P151" s="399"/>
      <c r="Q151" s="399">
        <f>SUM(Q149:Q150)</f>
        <v>0</v>
      </c>
      <c r="R151" s="399"/>
      <c r="S151" s="399">
        <f>SUM(S149:S150)</f>
        <v>6962</v>
      </c>
      <c r="T151" s="31"/>
    </row>
    <row r="152" spans="1:20" s="492" customFormat="1" x14ac:dyDescent="0.3">
      <c r="A152" s="500"/>
      <c r="B152" s="500"/>
      <c r="D152" s="71"/>
      <c r="E152" s="71"/>
      <c r="F152" s="1162"/>
      <c r="G152" s="1668"/>
      <c r="H152" s="1668"/>
      <c r="I152" s="1668"/>
      <c r="J152" s="1668"/>
      <c r="K152" s="282"/>
      <c r="L152" s="282"/>
      <c r="M152" s="282"/>
      <c r="N152" s="31"/>
      <c r="O152" s="274"/>
      <c r="P152" s="274"/>
      <c r="Q152" s="274"/>
      <c r="R152" s="274"/>
      <c r="S152" s="274"/>
      <c r="T152" s="31"/>
    </row>
    <row r="153" spans="1:20" s="492" customFormat="1" x14ac:dyDescent="0.3">
      <c r="A153" s="500"/>
      <c r="B153" s="500"/>
      <c r="D153" s="71"/>
      <c r="E153" s="71"/>
      <c r="F153" s="1162"/>
      <c r="G153" s="1668"/>
      <c r="H153" s="1668"/>
      <c r="I153" s="1668"/>
      <c r="J153" s="1668"/>
      <c r="K153" s="282"/>
      <c r="L153" s="282"/>
      <c r="M153" s="282"/>
      <c r="N153" s="31"/>
      <c r="O153" s="274"/>
      <c r="P153" s="274"/>
      <c r="Q153" s="274"/>
      <c r="R153" s="274"/>
      <c r="S153" s="274"/>
      <c r="T153" s="31"/>
    </row>
    <row r="154" spans="1:20" ht="25.5" x14ac:dyDescent="0.3">
      <c r="A154" s="236"/>
      <c r="B154" s="236"/>
      <c r="D154" s="94" t="s">
        <v>298</v>
      </c>
      <c r="E154" s="94">
        <f>E141</f>
        <v>7.2999999999999989</v>
      </c>
      <c r="F154" s="1555" t="s">
        <v>1664</v>
      </c>
      <c r="I154" s="1947"/>
      <c r="J154" s="1947"/>
      <c r="K154" s="358" t="s">
        <v>285</v>
      </c>
      <c r="L154" s="1944"/>
      <c r="M154" s="364" t="s">
        <v>286</v>
      </c>
      <c r="N154" s="365"/>
      <c r="O154" s="358" t="s">
        <v>575</v>
      </c>
      <c r="P154" s="366"/>
      <c r="Q154" s="367" t="s">
        <v>107</v>
      </c>
      <c r="R154" s="365"/>
      <c r="S154" s="367" t="s">
        <v>108</v>
      </c>
      <c r="T154" s="31"/>
    </row>
    <row r="155" spans="1:20" s="492" customFormat="1" x14ac:dyDescent="0.3">
      <c r="A155" s="500"/>
      <c r="B155" s="500"/>
      <c r="D155" s="94"/>
      <c r="E155" s="94"/>
      <c r="F155" s="1844"/>
      <c r="G155" s="1845"/>
      <c r="H155" s="1845"/>
      <c r="I155" s="1947"/>
      <c r="J155" s="1947"/>
      <c r="K155" s="155" t="s">
        <v>126</v>
      </c>
      <c r="L155" s="197"/>
      <c r="M155" s="155" t="s">
        <v>85</v>
      </c>
      <c r="N155" s="49"/>
      <c r="O155" s="155" t="s">
        <v>85</v>
      </c>
      <c r="P155" s="131"/>
      <c r="Q155" s="155" t="s">
        <v>85</v>
      </c>
      <c r="R155" s="131"/>
      <c r="S155" s="155" t="s">
        <v>85</v>
      </c>
      <c r="T155" s="31"/>
    </row>
    <row r="156" spans="1:20" s="492" customFormat="1" x14ac:dyDescent="0.3">
      <c r="A156" s="500"/>
      <c r="B156" s="500"/>
      <c r="D156" s="71"/>
      <c r="E156" s="71"/>
      <c r="F156" s="216">
        <f>'Merge Details_Printing instr'!A19</f>
        <v>2022</v>
      </c>
      <c r="G156" s="1668"/>
      <c r="H156" s="1668"/>
      <c r="I156" s="1668"/>
      <c r="J156" s="1668"/>
      <c r="K156" s="282"/>
      <c r="L156" s="282"/>
      <c r="M156" s="282"/>
      <c r="N156" s="31"/>
      <c r="O156" s="274"/>
      <c r="P156" s="274"/>
      <c r="Q156" s="274"/>
      <c r="R156" s="274"/>
      <c r="S156" s="274"/>
      <c r="T156" s="31"/>
    </row>
    <row r="157" spans="1:20" ht="16.5" customHeight="1" x14ac:dyDescent="0.3">
      <c r="A157" s="236"/>
      <c r="B157" s="236"/>
      <c r="F157" s="1162" t="s">
        <v>329</v>
      </c>
      <c r="K157" s="31">
        <v>2220</v>
      </c>
      <c r="L157" s="31"/>
      <c r="M157" s="31">
        <v>4440</v>
      </c>
      <c r="N157" s="31"/>
      <c r="O157" s="274">
        <v>0</v>
      </c>
      <c r="P157" s="31"/>
      <c r="Q157" s="274">
        <v>1</v>
      </c>
      <c r="R157" s="31"/>
      <c r="S157" s="274">
        <f>SUM(K157:Q157)</f>
        <v>6661</v>
      </c>
      <c r="T157" s="31"/>
    </row>
    <row r="158" spans="1:20" ht="16.5" customHeight="1" x14ac:dyDescent="0.3">
      <c r="A158" s="236"/>
      <c r="B158" s="236"/>
      <c r="F158" s="1162" t="s">
        <v>576</v>
      </c>
      <c r="K158" s="31">
        <f>774/696*434</f>
        <v>482.63793103448273</v>
      </c>
      <c r="L158" s="274"/>
      <c r="M158" s="31">
        <f>774/696*262+1</f>
        <v>292.36206896551721</v>
      </c>
      <c r="N158" s="31"/>
      <c r="O158" s="274">
        <v>0</v>
      </c>
      <c r="P158" s="31"/>
      <c r="Q158" s="274">
        <v>0</v>
      </c>
      <c r="R158" s="31"/>
      <c r="S158" s="274">
        <f>SUM(K158:Q158)</f>
        <v>775</v>
      </c>
      <c r="T158" s="31"/>
    </row>
    <row r="159" spans="1:20" ht="16.5" customHeight="1" x14ac:dyDescent="0.3">
      <c r="A159" s="236"/>
      <c r="B159" s="236"/>
      <c r="F159" s="1162" t="s">
        <v>577</v>
      </c>
      <c r="K159" s="31">
        <v>-294</v>
      </c>
      <c r="L159" s="274"/>
      <c r="M159" s="31">
        <v>-179</v>
      </c>
      <c r="N159" s="31"/>
      <c r="O159" s="274">
        <v>0</v>
      </c>
      <c r="P159" s="31"/>
      <c r="Q159" s="274">
        <v>0</v>
      </c>
      <c r="R159" s="31"/>
      <c r="S159" s="274">
        <f>SUM(K159:Q159)</f>
        <v>-473</v>
      </c>
      <c r="T159" s="31"/>
    </row>
    <row r="160" spans="1:20" ht="34.5" customHeight="1" x14ac:dyDescent="0.3">
      <c r="A160" s="236"/>
      <c r="B160" s="236"/>
      <c r="F160" s="2057" t="s">
        <v>578</v>
      </c>
      <c r="G160" s="2057"/>
      <c r="H160" s="2057"/>
      <c r="I160" s="1599"/>
      <c r="K160" s="31">
        <v>0</v>
      </c>
      <c r="L160" s="31"/>
      <c r="M160" s="274">
        <v>0</v>
      </c>
      <c r="N160" s="31"/>
      <c r="O160" s="274">
        <v>0</v>
      </c>
      <c r="P160" s="31"/>
      <c r="Q160" s="274">
        <v>0</v>
      </c>
      <c r="R160" s="31"/>
      <c r="S160" s="274">
        <f>SUM(K160:Q160)</f>
        <v>0</v>
      </c>
      <c r="T160" s="31"/>
    </row>
    <row r="161" spans="1:20" x14ac:dyDescent="0.3">
      <c r="A161" s="236"/>
      <c r="B161" s="236"/>
      <c r="F161" s="1162" t="s">
        <v>579</v>
      </c>
      <c r="K161" s="399">
        <f>SUM(K157:K160)</f>
        <v>2408.6379310344828</v>
      </c>
      <c r="L161" s="399"/>
      <c r="M161" s="399">
        <f>SUM(M157:M160)</f>
        <v>4553.3620689655172</v>
      </c>
      <c r="N161" s="399"/>
      <c r="O161" s="399">
        <f>SUM(O157:O160)</f>
        <v>0</v>
      </c>
      <c r="P161" s="399"/>
      <c r="Q161" s="399">
        <f>SUM(Q157:Q160)</f>
        <v>1</v>
      </c>
      <c r="R161" s="399"/>
      <c r="S161" s="399">
        <f>SUM(S157:S160)</f>
        <v>6963</v>
      </c>
      <c r="T161" s="31"/>
    </row>
    <row r="162" spans="1:20" ht="12" customHeight="1" x14ac:dyDescent="0.3">
      <c r="A162" s="236"/>
      <c r="B162" s="236"/>
      <c r="Q162" s="138"/>
      <c r="R162" s="138"/>
      <c r="S162" s="138"/>
      <c r="T162" s="31"/>
    </row>
    <row r="163" spans="1:20" s="492" customFormat="1" x14ac:dyDescent="0.3">
      <c r="A163" s="500"/>
      <c r="B163" s="500"/>
      <c r="D163" s="71"/>
      <c r="E163" s="71"/>
      <c r="F163" s="1162" t="s">
        <v>608</v>
      </c>
      <c r="G163" s="1668"/>
      <c r="H163" s="1668"/>
      <c r="I163" s="1668"/>
      <c r="J163" s="1668"/>
      <c r="K163" s="274">
        <v>2409</v>
      </c>
      <c r="L163" s="282"/>
      <c r="M163" s="274">
        <v>3415</v>
      </c>
      <c r="N163" s="31"/>
      <c r="O163" s="274">
        <v>0</v>
      </c>
      <c r="P163" s="274"/>
      <c r="Q163" s="274">
        <v>1</v>
      </c>
      <c r="R163" s="274"/>
      <c r="S163" s="274">
        <f>SUM(K163:Q163)</f>
        <v>5825</v>
      </c>
      <c r="T163" s="31"/>
    </row>
    <row r="164" spans="1:20" s="492" customFormat="1" x14ac:dyDescent="0.3">
      <c r="A164" s="500"/>
      <c r="B164" s="500"/>
      <c r="D164" s="71"/>
      <c r="E164" s="71"/>
      <c r="F164" s="1162" t="s">
        <v>346</v>
      </c>
      <c r="G164" s="1668"/>
      <c r="H164" s="1668"/>
      <c r="I164" s="1668"/>
      <c r="J164" s="1668"/>
      <c r="K164" s="282">
        <v>0</v>
      </c>
      <c r="L164" s="282"/>
      <c r="M164" s="274">
        <v>1138</v>
      </c>
      <c r="N164" s="31"/>
      <c r="O164" s="274">
        <v>0</v>
      </c>
      <c r="P164" s="274"/>
      <c r="Q164" s="274">
        <v>0</v>
      </c>
      <c r="R164" s="274"/>
      <c r="S164" s="274">
        <f>SUM(K164:Q164)</f>
        <v>1138</v>
      </c>
      <c r="T164" s="31"/>
    </row>
    <row r="165" spans="1:20" s="492" customFormat="1" x14ac:dyDescent="0.3">
      <c r="A165" s="500"/>
      <c r="B165" s="500"/>
      <c r="D165" s="71"/>
      <c r="E165" s="71"/>
      <c r="F165" s="1667" t="s">
        <v>108</v>
      </c>
      <c r="G165" s="1668"/>
      <c r="H165" s="1668"/>
      <c r="I165" s="1668"/>
      <c r="J165" s="1668"/>
      <c r="K165" s="399">
        <f>SUM(K163:K164)</f>
        <v>2409</v>
      </c>
      <c r="L165" s="399"/>
      <c r="M165" s="399">
        <f>SUM(M163:M164)</f>
        <v>4553</v>
      </c>
      <c r="N165" s="399"/>
      <c r="O165" s="399">
        <f>SUM(O163:O164)</f>
        <v>0</v>
      </c>
      <c r="P165" s="399"/>
      <c r="Q165" s="399">
        <f>SUM(Q163:Q164)</f>
        <v>1</v>
      </c>
      <c r="R165" s="399"/>
      <c r="S165" s="399">
        <f>SUM(S163:S164)</f>
        <v>6963</v>
      </c>
      <c r="T165" s="31"/>
    </row>
    <row r="166" spans="1:20" s="492" customFormat="1" x14ac:dyDescent="0.3">
      <c r="A166" s="500"/>
      <c r="B166" s="500"/>
      <c r="D166" s="71"/>
      <c r="E166" s="71"/>
      <c r="F166" s="1162"/>
      <c r="G166" s="1668"/>
      <c r="H166" s="1668"/>
      <c r="I166" s="1668"/>
      <c r="J166" s="1668"/>
      <c r="K166" s="84"/>
      <c r="L166" s="1668"/>
      <c r="M166" s="1668"/>
      <c r="N166" s="1668"/>
      <c r="O166" s="1668"/>
      <c r="Q166" s="138"/>
      <c r="R166" s="138"/>
      <c r="S166" s="138"/>
      <c r="T166" s="31"/>
    </row>
    <row r="167" spans="1:20" ht="16.5" customHeight="1" x14ac:dyDescent="0.3">
      <c r="A167" s="236">
        <v>101</v>
      </c>
      <c r="B167" s="236" t="s">
        <v>841</v>
      </c>
      <c r="F167" s="1000" t="s">
        <v>144</v>
      </c>
      <c r="Q167" s="68">
        <f>'Merge Details_Printing instr'!$A$18</f>
        <v>2023</v>
      </c>
      <c r="R167" s="42"/>
      <c r="S167" s="68">
        <f>'Merge Details_Printing instr'!$A$19</f>
        <v>2022</v>
      </c>
      <c r="T167" s="31"/>
    </row>
    <row r="168" spans="1:20" x14ac:dyDescent="0.3">
      <c r="A168" s="235">
        <v>101</v>
      </c>
      <c r="B168" s="231">
        <v>125</v>
      </c>
      <c r="F168" s="1244" t="s">
        <v>125</v>
      </c>
      <c r="J168" s="143"/>
      <c r="L168" s="143"/>
      <c r="Q168" s="68" t="s">
        <v>65</v>
      </c>
      <c r="R168" s="37"/>
      <c r="S168" s="68" t="s">
        <v>65</v>
      </c>
    </row>
    <row r="169" spans="1:20" x14ac:dyDescent="0.3">
      <c r="A169" s="235"/>
      <c r="B169" s="235"/>
      <c r="F169" s="1162" t="s">
        <v>601</v>
      </c>
      <c r="Q169" s="1887">
        <v>4.4999999999999998E-2</v>
      </c>
      <c r="R169" s="198"/>
      <c r="S169" s="1887">
        <v>4.7500000000000001E-2</v>
      </c>
    </row>
    <row r="170" spans="1:20" x14ac:dyDescent="0.3">
      <c r="A170" s="235"/>
      <c r="B170" s="235"/>
      <c r="F170" s="1162" t="s">
        <v>602</v>
      </c>
      <c r="Q170" s="1887">
        <v>5.2299999999999999E-2</v>
      </c>
      <c r="R170" s="198"/>
      <c r="S170" s="1887">
        <v>4.7300000000000002E-2</v>
      </c>
    </row>
    <row r="171" spans="1:20" x14ac:dyDescent="0.3">
      <c r="A171" s="235"/>
      <c r="B171" s="235"/>
      <c r="F171" s="1162" t="s">
        <v>1520</v>
      </c>
      <c r="Q171" s="1886">
        <v>12</v>
      </c>
      <c r="R171" s="274"/>
      <c r="S171" s="1886">
        <v>12</v>
      </c>
    </row>
    <row r="172" spans="1:20" ht="6" customHeight="1" x14ac:dyDescent="0.3">
      <c r="A172" s="233"/>
      <c r="B172" s="233"/>
      <c r="G172" s="162"/>
      <c r="H172" s="1599"/>
      <c r="I172" s="1599"/>
      <c r="J172" s="162"/>
      <c r="K172" s="162"/>
      <c r="L172" s="162"/>
      <c r="M172" s="162"/>
      <c r="N172" s="162"/>
      <c r="O172" s="162"/>
      <c r="P172" s="162"/>
      <c r="Q172" s="274"/>
      <c r="R172" s="274"/>
      <c r="S172" s="274"/>
    </row>
    <row r="173" spans="1:20" ht="17.25" customHeight="1" x14ac:dyDescent="0.3">
      <c r="A173" s="502"/>
      <c r="B173" s="233"/>
      <c r="F173" s="566" t="s">
        <v>1685</v>
      </c>
      <c r="J173" s="162"/>
      <c r="K173" s="162"/>
      <c r="L173" s="162"/>
      <c r="M173" s="162"/>
      <c r="N173" s="162"/>
      <c r="O173" s="162"/>
      <c r="P173" s="162"/>
      <c r="Q173" s="1885">
        <v>122</v>
      </c>
      <c r="R173" s="274"/>
      <c r="S173" s="1885">
        <v>119</v>
      </c>
    </row>
    <row r="174" spans="1:20" s="492" customFormat="1" ht="6.75" customHeight="1" thickBot="1" x14ac:dyDescent="0.35">
      <c r="A174" s="1554"/>
      <c r="B174" s="1554"/>
      <c r="D174" s="71"/>
      <c r="E174" s="71"/>
      <c r="F174" s="566"/>
      <c r="G174" s="1558"/>
      <c r="H174" s="1605"/>
      <c r="I174" s="1605"/>
      <c r="J174" s="1544"/>
      <c r="K174" s="1544"/>
      <c r="L174" s="1544"/>
      <c r="M174" s="1544"/>
      <c r="N174" s="1544"/>
      <c r="O174" s="1544"/>
      <c r="P174" s="1544"/>
      <c r="Q174" s="274"/>
      <c r="R174" s="274"/>
      <c r="S174" s="274"/>
    </row>
    <row r="175" spans="1:20" s="492" customFormat="1" ht="17.25" customHeight="1" x14ac:dyDescent="0.3">
      <c r="A175" s="502">
        <v>119</v>
      </c>
      <c r="B175" s="502"/>
      <c r="D175" s="71"/>
      <c r="E175" s="71"/>
      <c r="F175" s="1253" t="s">
        <v>1172</v>
      </c>
      <c r="G175" s="1254"/>
      <c r="H175" s="1254"/>
      <c r="I175" s="1254"/>
      <c r="J175" s="1254"/>
      <c r="K175" s="1254"/>
      <c r="L175" s="1254"/>
      <c r="M175" s="1254"/>
      <c r="N175" s="1254"/>
      <c r="O175" s="1254"/>
      <c r="P175" s="1254"/>
      <c r="Q175" s="1254"/>
      <c r="R175" s="1254"/>
      <c r="S175" s="1255"/>
    </row>
    <row r="176" spans="1:20" s="492" customFormat="1" ht="6.75" customHeight="1" x14ac:dyDescent="0.3">
      <c r="B176" s="502"/>
      <c r="D176" s="71"/>
      <c r="E176" s="71"/>
      <c r="F176" s="1256"/>
      <c r="G176" s="1257"/>
      <c r="H176" s="1257"/>
      <c r="I176" s="1257"/>
      <c r="J176" s="1257"/>
      <c r="K176" s="1257"/>
      <c r="L176" s="1257"/>
      <c r="M176" s="1257"/>
      <c r="N176" s="1257"/>
      <c r="O176" s="1257"/>
      <c r="P176" s="1257"/>
      <c r="Q176" s="1257"/>
      <c r="R176" s="1257"/>
      <c r="S176" s="1258"/>
    </row>
    <row r="177" spans="1:21" s="492" customFormat="1" ht="17.25" customHeight="1" x14ac:dyDescent="0.3">
      <c r="A177" s="502"/>
      <c r="B177" s="502" t="s">
        <v>710</v>
      </c>
      <c r="D177" s="71"/>
      <c r="E177" s="71"/>
      <c r="F177" s="1256" t="s">
        <v>112</v>
      </c>
      <c r="G177" s="1257"/>
      <c r="H177" s="1257"/>
      <c r="I177" s="1257"/>
      <c r="J177" s="1257"/>
      <c r="K177" s="1257"/>
      <c r="L177" s="1257"/>
      <c r="M177" s="1257"/>
      <c r="N177" s="1257"/>
      <c r="O177" s="1257"/>
      <c r="P177" s="1257"/>
      <c r="Q177" s="1257"/>
      <c r="R177" s="1257"/>
      <c r="S177" s="1258"/>
    </row>
    <row r="178" spans="1:21" s="492" customFormat="1" ht="17.25" customHeight="1" x14ac:dyDescent="0.3">
      <c r="A178" s="502"/>
      <c r="B178" s="502"/>
      <c r="D178" s="71"/>
      <c r="E178" s="71"/>
      <c r="F178" s="1251" t="s">
        <v>1181</v>
      </c>
      <c r="G178" s="1252"/>
      <c r="H178" s="1252"/>
      <c r="I178" s="1252"/>
      <c r="J178" s="1252"/>
      <c r="K178" s="1252"/>
      <c r="L178" s="1252"/>
      <c r="M178" s="1252"/>
      <c r="N178" s="1252"/>
      <c r="O178" s="1252"/>
      <c r="P178" s="1252"/>
      <c r="Q178" s="1259"/>
      <c r="R178" s="1259"/>
      <c r="S178" s="1260"/>
    </row>
    <row r="179" spans="1:21" s="492" customFormat="1" ht="67.5" customHeight="1" x14ac:dyDescent="0.3">
      <c r="A179" s="502"/>
      <c r="B179" s="502"/>
      <c r="D179" s="71"/>
      <c r="E179" s="71"/>
      <c r="F179" s="2144" t="s">
        <v>1003</v>
      </c>
      <c r="G179" s="2145"/>
      <c r="H179" s="2145"/>
      <c r="I179" s="2145"/>
      <c r="J179" s="2145"/>
      <c r="K179" s="2145"/>
      <c r="L179" s="2145"/>
      <c r="M179" s="2145"/>
      <c r="N179" s="2145"/>
      <c r="O179" s="2145"/>
      <c r="P179" s="2145"/>
      <c r="Q179" s="2145"/>
      <c r="R179" s="2145"/>
      <c r="S179" s="2146"/>
    </row>
    <row r="180" spans="1:21" s="492" customFormat="1" ht="17.25" customHeight="1" x14ac:dyDescent="0.3">
      <c r="A180" s="502"/>
      <c r="B180" s="502"/>
      <c r="D180" s="71"/>
      <c r="E180" s="71"/>
      <c r="F180" s="1251" t="s">
        <v>1182</v>
      </c>
      <c r="G180" s="1252"/>
      <c r="H180" s="1252"/>
      <c r="I180" s="1252"/>
      <c r="J180" s="1252"/>
      <c r="K180" s="1252"/>
      <c r="L180" s="1252"/>
      <c r="M180" s="1252"/>
      <c r="N180" s="1252"/>
      <c r="O180" s="1252"/>
      <c r="P180" s="1252"/>
      <c r="Q180" s="1259"/>
      <c r="R180" s="1259"/>
      <c r="S180" s="1260"/>
    </row>
    <row r="181" spans="1:21" s="492" customFormat="1" ht="99.75" customHeight="1" x14ac:dyDescent="0.3">
      <c r="A181" s="502"/>
      <c r="B181" s="502"/>
      <c r="D181" s="71"/>
      <c r="E181" s="71"/>
      <c r="F181" s="2144" t="s">
        <v>934</v>
      </c>
      <c r="G181" s="2145"/>
      <c r="H181" s="2145"/>
      <c r="I181" s="2145"/>
      <c r="J181" s="2145"/>
      <c r="K181" s="2145"/>
      <c r="L181" s="2145"/>
      <c r="M181" s="2145"/>
      <c r="N181" s="2145"/>
      <c r="O181" s="2145"/>
      <c r="P181" s="2145"/>
      <c r="Q181" s="2145"/>
      <c r="R181" s="2145"/>
      <c r="S181" s="2146"/>
    </row>
    <row r="182" spans="1:21" s="492" customFormat="1" ht="30.75" customHeight="1" x14ac:dyDescent="0.3">
      <c r="A182" s="502"/>
      <c r="B182" s="502"/>
      <c r="D182" s="71"/>
      <c r="E182" s="71"/>
      <c r="F182" s="2144" t="s">
        <v>931</v>
      </c>
      <c r="G182" s="2145"/>
      <c r="H182" s="2145"/>
      <c r="I182" s="2145"/>
      <c r="J182" s="2145"/>
      <c r="K182" s="2145"/>
      <c r="L182" s="2145"/>
      <c r="M182" s="2145"/>
      <c r="N182" s="2145"/>
      <c r="O182" s="2145"/>
      <c r="P182" s="2145"/>
      <c r="Q182" s="2145"/>
      <c r="R182" s="2145"/>
      <c r="S182" s="2146"/>
    </row>
    <row r="183" spans="1:21" s="492" customFormat="1" x14ac:dyDescent="0.3">
      <c r="A183" s="502"/>
      <c r="B183" s="502"/>
      <c r="D183" s="71"/>
      <c r="E183" s="71"/>
      <c r="F183" s="1251" t="s">
        <v>1183</v>
      </c>
      <c r="G183" s="1252"/>
      <c r="H183" s="1252"/>
      <c r="I183" s="1252"/>
      <c r="J183" s="1252"/>
      <c r="K183" s="1252"/>
      <c r="L183" s="1252"/>
      <c r="M183" s="1252"/>
      <c r="N183" s="1252"/>
      <c r="O183" s="1252"/>
      <c r="P183" s="1252"/>
      <c r="Q183" s="1259"/>
      <c r="R183" s="1259"/>
      <c r="S183" s="1260"/>
    </row>
    <row r="184" spans="1:21" s="492" customFormat="1" ht="51.75" customHeight="1" x14ac:dyDescent="0.3">
      <c r="A184" s="502"/>
      <c r="B184" s="502"/>
      <c r="D184" s="71"/>
      <c r="E184" s="71"/>
      <c r="F184" s="2144" t="s">
        <v>1202</v>
      </c>
      <c r="G184" s="2145"/>
      <c r="H184" s="2145"/>
      <c r="I184" s="2145"/>
      <c r="J184" s="2145"/>
      <c r="K184" s="2145"/>
      <c r="L184" s="2145"/>
      <c r="M184" s="2145"/>
      <c r="N184" s="2145"/>
      <c r="O184" s="2145"/>
      <c r="P184" s="2145"/>
      <c r="Q184" s="2145"/>
      <c r="R184" s="2145"/>
      <c r="S184" s="2146"/>
    </row>
    <row r="185" spans="1:21" s="492" customFormat="1" ht="17.25" customHeight="1" x14ac:dyDescent="0.3">
      <c r="A185" s="502"/>
      <c r="B185" s="502"/>
      <c r="D185" s="71"/>
      <c r="E185" s="71"/>
      <c r="F185" s="1251" t="s">
        <v>1184</v>
      </c>
      <c r="G185" s="1252"/>
      <c r="H185" s="1252"/>
      <c r="I185" s="1252"/>
      <c r="J185" s="1252"/>
      <c r="K185" s="1252"/>
      <c r="L185" s="1252"/>
      <c r="M185" s="1252"/>
      <c r="N185" s="1252"/>
      <c r="O185" s="1252"/>
      <c r="P185" s="1252"/>
      <c r="Q185" s="1259"/>
      <c r="R185" s="1259"/>
      <c r="S185" s="1260"/>
    </row>
    <row r="186" spans="1:21" s="492" customFormat="1" ht="116.25" customHeight="1" x14ac:dyDescent="0.3">
      <c r="A186" s="502"/>
      <c r="B186" s="502"/>
      <c r="D186" s="71"/>
      <c r="E186" s="71"/>
      <c r="F186" s="2144" t="s">
        <v>932</v>
      </c>
      <c r="G186" s="2145"/>
      <c r="H186" s="2145"/>
      <c r="I186" s="2145"/>
      <c r="J186" s="2145"/>
      <c r="K186" s="2145"/>
      <c r="L186" s="2145"/>
      <c r="M186" s="2145"/>
      <c r="N186" s="2145"/>
      <c r="O186" s="2145"/>
      <c r="P186" s="2145"/>
      <c r="Q186" s="2145"/>
      <c r="R186" s="2145"/>
      <c r="S186" s="2146"/>
    </row>
    <row r="187" spans="1:21" s="492" customFormat="1" ht="78" customHeight="1" x14ac:dyDescent="0.3">
      <c r="A187" s="502"/>
      <c r="B187" s="502"/>
      <c r="D187" s="71"/>
      <c r="E187" s="71"/>
      <c r="F187" s="2144" t="s">
        <v>1943</v>
      </c>
      <c r="G187" s="2145"/>
      <c r="H187" s="2145"/>
      <c r="I187" s="2145"/>
      <c r="J187" s="2145"/>
      <c r="K187" s="2145"/>
      <c r="L187" s="2145"/>
      <c r="M187" s="2145"/>
      <c r="N187" s="2145"/>
      <c r="O187" s="2145"/>
      <c r="P187" s="2145"/>
      <c r="Q187" s="2145"/>
      <c r="R187" s="2145"/>
      <c r="S187" s="2146"/>
      <c r="T187" s="1213" t="s">
        <v>2003</v>
      </c>
    </row>
    <row r="188" spans="1:21" s="492" customFormat="1" ht="17.25" customHeight="1" x14ac:dyDescent="0.3">
      <c r="A188" s="502"/>
      <c r="B188" s="502"/>
      <c r="D188" s="71"/>
      <c r="E188" s="71"/>
      <c r="F188" s="1251" t="s">
        <v>1185</v>
      </c>
      <c r="G188" s="1252"/>
      <c r="H188" s="1252"/>
      <c r="I188" s="1252"/>
      <c r="J188" s="1252"/>
      <c r="K188" s="1252"/>
      <c r="L188" s="1252"/>
      <c r="M188" s="1252"/>
      <c r="N188" s="1252"/>
      <c r="O188" s="1252"/>
      <c r="P188" s="1252"/>
      <c r="Q188" s="1259"/>
      <c r="R188" s="1259"/>
      <c r="S188" s="1260"/>
    </row>
    <row r="189" spans="1:21" s="492" customFormat="1" ht="38.25" customHeight="1" thickBot="1" x14ac:dyDescent="0.35">
      <c r="A189" s="502"/>
      <c r="B189" s="502"/>
      <c r="D189" s="71"/>
      <c r="E189" s="71"/>
      <c r="F189" s="2148" t="s">
        <v>933</v>
      </c>
      <c r="G189" s="2149"/>
      <c r="H189" s="2149"/>
      <c r="I189" s="2149"/>
      <c r="J189" s="2149"/>
      <c r="K189" s="2149"/>
      <c r="L189" s="2149"/>
      <c r="M189" s="2149"/>
      <c r="N189" s="2149"/>
      <c r="O189" s="2149"/>
      <c r="P189" s="2149"/>
      <c r="Q189" s="2149"/>
      <c r="R189" s="2149"/>
      <c r="S189" s="2150"/>
    </row>
    <row r="190" spans="1:21" s="492" customFormat="1" ht="9.75" customHeight="1" x14ac:dyDescent="0.3">
      <c r="A190" s="1445"/>
      <c r="B190" s="1161"/>
      <c r="D190" s="94"/>
      <c r="E190" s="94"/>
      <c r="F190" s="1000"/>
      <c r="G190" s="595"/>
      <c r="H190" s="595"/>
      <c r="I190" s="595"/>
      <c r="J190" s="595"/>
      <c r="K190" s="595"/>
      <c r="L190" s="595"/>
      <c r="M190" s="595"/>
      <c r="N190" s="595"/>
      <c r="O190" s="595"/>
      <c r="P190" s="595"/>
      <c r="Q190" s="1261"/>
      <c r="R190" s="1261"/>
      <c r="S190" s="1261"/>
    </row>
    <row r="191" spans="1:21" s="492" customFormat="1" x14ac:dyDescent="0.3">
      <c r="A191" s="1650"/>
      <c r="B191" s="1650"/>
      <c r="D191" s="94" t="s">
        <v>298</v>
      </c>
      <c r="E191" s="94">
        <f>E154</f>
        <v>7.2999999999999989</v>
      </c>
      <c r="F191" s="1651" t="s">
        <v>1664</v>
      </c>
      <c r="G191" s="1652"/>
      <c r="H191" s="1652"/>
      <c r="I191" s="1652"/>
      <c r="J191" s="1652"/>
      <c r="K191" s="1652"/>
      <c r="L191" s="1652"/>
      <c r="M191" s="1652"/>
      <c r="N191" s="1652"/>
      <c r="O191" s="1652"/>
      <c r="P191" s="1652"/>
      <c r="Q191" s="1652"/>
      <c r="R191" s="1652"/>
      <c r="S191" s="1652"/>
    </row>
    <row r="192" spans="1:21" ht="16.5" customHeight="1" x14ac:dyDescent="0.3">
      <c r="A192" s="500">
        <v>137</v>
      </c>
      <c r="B192" s="500">
        <v>85</v>
      </c>
      <c r="F192" s="1262" t="s">
        <v>512</v>
      </c>
      <c r="G192" s="1226"/>
      <c r="H192" s="1546"/>
      <c r="I192" s="1546"/>
      <c r="J192" s="1226"/>
      <c r="K192" s="1226"/>
      <c r="L192" s="559"/>
      <c r="M192" s="559"/>
      <c r="N192" s="559"/>
      <c r="O192" s="559"/>
      <c r="P192" s="1263"/>
      <c r="Q192" s="1264"/>
      <c r="R192" s="1265"/>
      <c r="S192" s="1264"/>
      <c r="U192" s="605"/>
    </row>
    <row r="193" spans="1:19" s="492" customFormat="1" ht="4.5" customHeight="1" thickBot="1" x14ac:dyDescent="0.35">
      <c r="A193" s="501"/>
      <c r="B193" s="501"/>
      <c r="D193" s="71"/>
      <c r="E193" s="71"/>
      <c r="F193" s="566"/>
      <c r="G193" s="1446"/>
      <c r="H193" s="1605"/>
      <c r="I193" s="1605"/>
      <c r="J193" s="1446"/>
      <c r="K193" s="84"/>
      <c r="L193" s="1446"/>
      <c r="M193" s="1446"/>
      <c r="N193" s="1446"/>
      <c r="O193" s="1446"/>
      <c r="Q193" s="274"/>
      <c r="R193" s="274"/>
      <c r="S193" s="274"/>
    </row>
    <row r="194" spans="1:19" s="492" customFormat="1" ht="17.25" customHeight="1" x14ac:dyDescent="0.3">
      <c r="A194" s="1445"/>
      <c r="B194" s="1445"/>
      <c r="D194" s="71"/>
      <c r="E194" s="71"/>
      <c r="F194" s="1448" t="s">
        <v>1172</v>
      </c>
      <c r="G194" s="1450"/>
      <c r="H194" s="1450"/>
      <c r="I194" s="1450"/>
      <c r="J194" s="1450"/>
      <c r="K194" s="1450"/>
      <c r="L194" s="1450"/>
      <c r="M194" s="1450"/>
      <c r="N194" s="1450"/>
      <c r="O194" s="1450"/>
      <c r="P194" s="1450"/>
      <c r="Q194" s="1450"/>
      <c r="R194" s="1450"/>
      <c r="S194" s="1451"/>
    </row>
    <row r="195" spans="1:19" s="492" customFormat="1" ht="5.25" customHeight="1" x14ac:dyDescent="0.3">
      <c r="A195" s="500"/>
      <c r="B195" s="500"/>
      <c r="D195" s="71"/>
      <c r="E195" s="71"/>
      <c r="F195" s="1225"/>
      <c r="G195" s="1226"/>
      <c r="H195" s="1546"/>
      <c r="I195" s="1546"/>
      <c r="J195" s="1226"/>
      <c r="K195" s="1226"/>
      <c r="L195" s="1226"/>
      <c r="M195" s="1226"/>
      <c r="N195" s="1226"/>
      <c r="O195" s="1226"/>
      <c r="P195" s="545"/>
      <c r="Q195" s="1265"/>
      <c r="R195" s="1265"/>
      <c r="S195" s="1449"/>
    </row>
    <row r="196" spans="1:19" s="492" customFormat="1" ht="16.5" customHeight="1" x14ac:dyDescent="0.3">
      <c r="A196" s="500"/>
      <c r="B196" s="500"/>
      <c r="D196" s="71"/>
      <c r="E196" s="71"/>
      <c r="F196" s="1225" t="s">
        <v>1528</v>
      </c>
      <c r="G196" s="1226"/>
      <c r="H196" s="1546"/>
      <c r="I196" s="1546"/>
      <c r="J196" s="1226"/>
      <c r="K196" s="1226"/>
      <c r="L196" s="1226"/>
      <c r="M196" s="1226"/>
      <c r="N196" s="1226"/>
      <c r="O196" s="1226"/>
      <c r="P196" s="545"/>
      <c r="Q196" s="1265"/>
      <c r="R196" s="1265"/>
      <c r="S196" s="1449"/>
    </row>
    <row r="197" spans="1:19" ht="101.25" customHeight="1" thickBot="1" x14ac:dyDescent="0.35">
      <c r="A197" s="235"/>
      <c r="B197" s="500"/>
      <c r="F197" s="2157" t="s">
        <v>2009</v>
      </c>
      <c r="G197" s="2158"/>
      <c r="H197" s="2158"/>
      <c r="I197" s="2158"/>
      <c r="J197" s="2158"/>
      <c r="K197" s="2158"/>
      <c r="L197" s="2158"/>
      <c r="M197" s="2158"/>
      <c r="N197" s="2158"/>
      <c r="O197" s="2158"/>
      <c r="P197" s="2158"/>
      <c r="Q197" s="2158"/>
      <c r="R197" s="2158"/>
      <c r="S197" s="2159"/>
    </row>
    <row r="198" spans="1:19" ht="7.5" customHeight="1" x14ac:dyDescent="0.3">
      <c r="A198" s="501"/>
      <c r="B198" s="235"/>
      <c r="Q198" s="146"/>
      <c r="R198" s="138"/>
      <c r="S198" s="146"/>
    </row>
    <row r="199" spans="1:19" s="492" customFormat="1" x14ac:dyDescent="0.3">
      <c r="A199" s="501"/>
      <c r="B199" s="501"/>
      <c r="D199" s="71"/>
      <c r="E199" s="71"/>
      <c r="F199" s="1957" t="s">
        <v>2004</v>
      </c>
      <c r="G199" s="1076"/>
      <c r="H199" s="1076"/>
      <c r="I199" s="1076"/>
      <c r="J199" s="1076"/>
      <c r="K199" s="1102"/>
      <c r="L199" s="1076"/>
      <c r="M199" s="1076"/>
      <c r="N199" s="1076"/>
      <c r="O199" s="1076"/>
      <c r="P199" s="807"/>
      <c r="Q199" s="1958"/>
      <c r="R199" s="1958"/>
      <c r="S199" s="1958"/>
    </row>
    <row r="200" spans="1:19" s="492" customFormat="1" x14ac:dyDescent="0.3">
      <c r="A200" s="500">
        <v>137</v>
      </c>
      <c r="B200" s="500" t="s">
        <v>2008</v>
      </c>
      <c r="D200" s="71"/>
      <c r="E200" s="71"/>
      <c r="F200" s="1957" t="s">
        <v>2005</v>
      </c>
      <c r="G200" s="1076"/>
      <c r="H200" s="1076"/>
      <c r="I200" s="1076"/>
      <c r="J200" s="1076"/>
      <c r="K200" s="1102"/>
      <c r="L200" s="1076"/>
      <c r="M200" s="1076"/>
      <c r="N200" s="1076"/>
      <c r="O200" s="1076"/>
      <c r="P200" s="807"/>
      <c r="Q200" s="1959">
        <v>0</v>
      </c>
      <c r="R200" s="1958"/>
      <c r="S200" s="1959">
        <v>0</v>
      </c>
    </row>
    <row r="201" spans="1:19" s="492" customFormat="1" x14ac:dyDescent="0.3">
      <c r="A201" s="501"/>
      <c r="B201" s="501"/>
      <c r="D201" s="71"/>
      <c r="E201" s="71"/>
      <c r="F201" s="1957" t="s">
        <v>2006</v>
      </c>
      <c r="G201" s="1076"/>
      <c r="H201" s="1076"/>
      <c r="I201" s="1076"/>
      <c r="J201" s="1076"/>
      <c r="K201" s="1102"/>
      <c r="L201" s="1076"/>
      <c r="M201" s="1076"/>
      <c r="N201" s="1076"/>
      <c r="O201" s="1076"/>
      <c r="P201" s="807"/>
      <c r="Q201" s="1959">
        <v>0</v>
      </c>
      <c r="R201" s="1958"/>
      <c r="S201" s="1959">
        <v>0</v>
      </c>
    </row>
    <row r="202" spans="1:19" s="492" customFormat="1" ht="7.5" customHeight="1" x14ac:dyDescent="0.3">
      <c r="A202" s="501"/>
      <c r="B202" s="501"/>
      <c r="D202" s="71"/>
      <c r="E202" s="71"/>
      <c r="F202" s="1162"/>
      <c r="G202" s="1947"/>
      <c r="H202" s="1947"/>
      <c r="I202" s="1947"/>
      <c r="J202" s="1947"/>
      <c r="K202" s="84"/>
      <c r="L202" s="1947"/>
      <c r="M202" s="1947"/>
      <c r="N202" s="1947"/>
      <c r="O202" s="1947"/>
      <c r="Q202" s="146"/>
      <c r="R202" s="138"/>
      <c r="S202" s="146"/>
    </row>
    <row r="203" spans="1:19" x14ac:dyDescent="0.3">
      <c r="A203" s="235"/>
      <c r="B203" s="235"/>
      <c r="F203" s="1262" t="s">
        <v>255</v>
      </c>
      <c r="G203" s="531"/>
      <c r="H203" s="531"/>
      <c r="I203" s="531"/>
      <c r="J203" s="529"/>
      <c r="K203" s="520"/>
      <c r="L203" s="529"/>
      <c r="M203" s="531"/>
      <c r="N203" s="531"/>
      <c r="O203" s="531"/>
      <c r="Q203" s="146"/>
      <c r="R203" s="138"/>
      <c r="S203" s="146"/>
    </row>
    <row r="204" spans="1:19" x14ac:dyDescent="0.3">
      <c r="A204" s="235"/>
      <c r="B204" s="235"/>
      <c r="F204" s="559" t="s">
        <v>823</v>
      </c>
      <c r="G204" s="520"/>
      <c r="H204" s="520"/>
      <c r="I204" s="520"/>
      <c r="J204" s="520"/>
      <c r="K204" s="520"/>
      <c r="L204" s="531"/>
      <c r="M204" s="531"/>
      <c r="N204" s="531"/>
      <c r="O204" s="531"/>
      <c r="Q204" s="146"/>
      <c r="R204" s="138"/>
      <c r="S204" s="146"/>
    </row>
    <row r="205" spans="1:19" x14ac:dyDescent="0.3">
      <c r="A205" s="235"/>
      <c r="B205" s="235"/>
      <c r="F205" s="595" t="s">
        <v>608</v>
      </c>
      <c r="Q205" s="277">
        <v>0</v>
      </c>
      <c r="R205" s="274"/>
      <c r="S205" s="277">
        <v>1</v>
      </c>
    </row>
    <row r="206" spans="1:19" x14ac:dyDescent="0.3">
      <c r="A206" s="501"/>
      <c r="B206" s="235"/>
      <c r="F206" s="595" t="s">
        <v>346</v>
      </c>
      <c r="Q206" s="277">
        <v>0</v>
      </c>
      <c r="R206" s="274"/>
      <c r="S206" s="277">
        <v>0</v>
      </c>
    </row>
    <row r="207" spans="1:19" s="492" customFormat="1" x14ac:dyDescent="0.3">
      <c r="A207" s="501"/>
      <c r="B207" s="501"/>
      <c r="D207" s="71"/>
      <c r="E207" s="71"/>
      <c r="F207" s="566" t="s">
        <v>108</v>
      </c>
      <c r="G207" s="51"/>
      <c r="H207" s="1605"/>
      <c r="I207" s="1605"/>
      <c r="J207" s="51"/>
      <c r="K207" s="84"/>
      <c r="L207" s="51"/>
      <c r="M207" s="51"/>
      <c r="N207" s="51"/>
      <c r="O207" s="51"/>
      <c r="P207" s="3"/>
      <c r="Q207" s="397">
        <f>+Q205+Q206</f>
        <v>0</v>
      </c>
      <c r="R207" s="398"/>
      <c r="S207" s="397">
        <f>+S205+S206</f>
        <v>1</v>
      </c>
    </row>
    <row r="208" spans="1:19" s="492" customFormat="1" x14ac:dyDescent="0.3">
      <c r="A208" s="501"/>
      <c r="B208" s="501"/>
      <c r="D208" s="71"/>
      <c r="E208" s="71"/>
      <c r="F208" s="595"/>
      <c r="G208" s="1163"/>
      <c r="H208" s="1605"/>
      <c r="I208" s="1605"/>
      <c r="J208" s="1163"/>
      <c r="K208" s="84"/>
      <c r="L208" s="1163"/>
      <c r="M208" s="1163"/>
      <c r="N208" s="1163"/>
      <c r="O208" s="1163"/>
      <c r="Q208" s="274"/>
      <c r="R208" s="274"/>
      <c r="S208" s="274"/>
    </row>
    <row r="209" spans="1:21" s="492" customFormat="1" x14ac:dyDescent="0.3">
      <c r="A209" s="501"/>
      <c r="B209" s="501"/>
      <c r="D209" s="94" t="s">
        <v>298</v>
      </c>
      <c r="E209" s="94">
        <f>E141+0.1</f>
        <v>7.3999999999999986</v>
      </c>
      <c r="F209" s="1707" t="s">
        <v>1534</v>
      </c>
      <c r="G209" s="1491"/>
      <c r="H209" s="1605"/>
      <c r="I209" s="1605"/>
      <c r="J209" s="1491"/>
      <c r="K209" s="84"/>
      <c r="L209" s="1491"/>
      <c r="M209" s="1491"/>
      <c r="N209" s="1491"/>
      <c r="O209" s="1491"/>
      <c r="Q209" s="274"/>
      <c r="R209" s="274"/>
      <c r="S209" s="274"/>
      <c r="U209" s="605"/>
    </row>
    <row r="210" spans="1:21" s="492" customFormat="1" x14ac:dyDescent="0.3">
      <c r="A210" s="501"/>
      <c r="B210" s="501"/>
      <c r="D210" s="71"/>
      <c r="E210" s="71"/>
      <c r="F210" s="595" t="s">
        <v>1534</v>
      </c>
      <c r="G210" s="1491"/>
      <c r="H210" s="1605"/>
      <c r="I210" s="1605"/>
      <c r="J210" s="1491"/>
      <c r="K210" s="84"/>
      <c r="L210" s="1491"/>
      <c r="M210" s="1491"/>
      <c r="N210" s="1491"/>
      <c r="O210" s="1491"/>
      <c r="Q210" s="274">
        <f>S224</f>
        <v>33450</v>
      </c>
      <c r="R210" s="274"/>
      <c r="S210" s="274">
        <f>S229</f>
        <v>37000</v>
      </c>
    </row>
    <row r="211" spans="1:21" s="492" customFormat="1" x14ac:dyDescent="0.3">
      <c r="A211" s="501"/>
      <c r="B211" s="501"/>
      <c r="D211" s="71"/>
      <c r="E211" s="71"/>
      <c r="F211" s="1213" t="s">
        <v>1588</v>
      </c>
      <c r="G211" s="1513"/>
      <c r="H211" s="1605"/>
      <c r="I211" s="1605"/>
      <c r="J211" s="1513"/>
      <c r="K211" s="84"/>
      <c r="L211" s="1513"/>
      <c r="M211" s="1513"/>
      <c r="N211" s="1513"/>
      <c r="O211" s="1513"/>
      <c r="Q211" s="274">
        <v>0</v>
      </c>
      <c r="R211" s="274"/>
      <c r="S211" s="274">
        <v>0</v>
      </c>
    </row>
    <row r="212" spans="1:21" s="492" customFormat="1" x14ac:dyDescent="0.3">
      <c r="A212" s="501"/>
      <c r="B212" s="501"/>
      <c r="D212" s="71"/>
      <c r="E212" s="71"/>
      <c r="F212" s="595"/>
      <c r="G212" s="1491"/>
      <c r="H212" s="1605"/>
      <c r="I212" s="1605"/>
      <c r="J212" s="1491"/>
      <c r="K212" s="84"/>
      <c r="L212" s="1491"/>
      <c r="M212" s="1491"/>
      <c r="N212" s="1491"/>
      <c r="O212" s="1491"/>
      <c r="Q212" s="281">
        <f>SUM(Q210:Q211)</f>
        <v>33450</v>
      </c>
      <c r="R212" s="274"/>
      <c r="S212" s="281">
        <f>SUM(S210:S211)</f>
        <v>37000</v>
      </c>
    </row>
    <row r="213" spans="1:21" s="492" customFormat="1" ht="9" customHeight="1" x14ac:dyDescent="0.3">
      <c r="A213" s="501"/>
      <c r="B213" s="501"/>
      <c r="D213" s="71"/>
      <c r="E213" s="71"/>
      <c r="F213" s="595"/>
      <c r="G213" s="1605"/>
      <c r="H213" s="1605"/>
      <c r="I213" s="1605"/>
      <c r="J213" s="1605"/>
      <c r="K213" s="84"/>
      <c r="L213" s="1605"/>
      <c r="M213" s="1605"/>
      <c r="N213" s="1605"/>
      <c r="O213" s="1605"/>
      <c r="Q213" s="274"/>
      <c r="R213" s="274"/>
      <c r="S213" s="274"/>
    </row>
    <row r="214" spans="1:21" s="492" customFormat="1" x14ac:dyDescent="0.3">
      <c r="A214" s="501"/>
      <c r="B214" s="501"/>
      <c r="D214" s="71"/>
      <c r="E214" s="71"/>
      <c r="F214" s="595" t="s">
        <v>608</v>
      </c>
      <c r="G214" s="1491"/>
      <c r="H214" s="1605"/>
      <c r="I214" s="1605"/>
      <c r="J214" s="1491"/>
      <c r="K214" s="84"/>
      <c r="L214" s="1491"/>
      <c r="M214" s="1491"/>
      <c r="N214" s="1491"/>
      <c r="O214" s="1491"/>
      <c r="Q214" s="281">
        <f>H224</f>
        <v>3550</v>
      </c>
      <c r="R214" s="274"/>
      <c r="S214" s="281">
        <f>H229</f>
        <v>3550</v>
      </c>
    </row>
    <row r="215" spans="1:21" s="492" customFormat="1" x14ac:dyDescent="0.3">
      <c r="A215" s="501"/>
      <c r="B215" s="501"/>
      <c r="D215" s="71"/>
      <c r="E215" s="71"/>
      <c r="F215" s="595" t="s">
        <v>1541</v>
      </c>
      <c r="G215" s="1491"/>
      <c r="H215" s="1605"/>
      <c r="I215" s="1605"/>
      <c r="J215" s="1491"/>
      <c r="K215" s="84"/>
      <c r="L215" s="1491"/>
      <c r="M215" s="1491"/>
      <c r="N215" s="1491"/>
      <c r="O215" s="1491"/>
      <c r="Q215" s="281">
        <f>S224-Q214</f>
        <v>29900</v>
      </c>
      <c r="R215" s="274"/>
      <c r="S215" s="281">
        <f>S229-S214</f>
        <v>33450</v>
      </c>
    </row>
    <row r="216" spans="1:21" s="492" customFormat="1" ht="12" customHeight="1" x14ac:dyDescent="0.3">
      <c r="A216" s="501"/>
      <c r="B216" s="501"/>
      <c r="D216" s="71"/>
      <c r="E216" s="71"/>
      <c r="F216" s="595"/>
      <c r="G216" s="1639"/>
      <c r="H216" s="1639"/>
      <c r="I216" s="1639"/>
      <c r="J216" s="1639"/>
      <c r="K216" s="84"/>
      <c r="L216" s="1639"/>
      <c r="M216" s="1639"/>
      <c r="N216" s="1639"/>
      <c r="O216" s="1639"/>
      <c r="Q216" s="274"/>
      <c r="R216" s="274"/>
      <c r="S216" s="274"/>
    </row>
    <row r="217" spans="1:21" s="492" customFormat="1" x14ac:dyDescent="0.3">
      <c r="A217" s="1507">
        <v>16</v>
      </c>
      <c r="B217" s="1507">
        <v>58</v>
      </c>
      <c r="D217" s="71"/>
      <c r="E217" s="71"/>
      <c r="F217" s="595" t="s">
        <v>1944</v>
      </c>
      <c r="G217" s="1605"/>
      <c r="H217" s="1605"/>
      <c r="I217" s="1605"/>
      <c r="J217" s="1605"/>
      <c r="K217" s="84"/>
      <c r="L217" s="1605"/>
      <c r="N217" s="1605"/>
      <c r="O217" s="1605"/>
      <c r="Q217" s="274"/>
      <c r="R217" s="274"/>
      <c r="S217" s="274"/>
    </row>
    <row r="218" spans="1:21" s="492" customFormat="1" x14ac:dyDescent="0.3">
      <c r="A218" s="1507">
        <v>7</v>
      </c>
      <c r="B218" s="1507" t="s">
        <v>245</v>
      </c>
      <c r="D218" s="71"/>
      <c r="E218" s="71"/>
      <c r="F218" s="595"/>
      <c r="G218" s="1845"/>
      <c r="H218" s="2154" t="s">
        <v>1631</v>
      </c>
      <c r="I218" s="2154"/>
      <c r="J218" s="2154"/>
      <c r="K218" s="2154"/>
      <c r="L218" s="2154"/>
      <c r="M218" s="2154"/>
      <c r="N218" s="2154"/>
      <c r="O218" s="2154"/>
      <c r="P218" s="2154"/>
      <c r="Q218" s="2154"/>
      <c r="R218" s="274"/>
      <c r="S218" s="274"/>
    </row>
    <row r="219" spans="1:21" s="492" customFormat="1" x14ac:dyDescent="0.3">
      <c r="D219" s="71"/>
      <c r="E219" s="71"/>
      <c r="F219" s="1610" t="str">
        <f>'Merge Details_Printing instr'!A15</f>
        <v>As at 30 June 2023</v>
      </c>
      <c r="G219" s="1845"/>
      <c r="H219" s="156" t="s">
        <v>1626</v>
      </c>
      <c r="I219" s="1611" t="s">
        <v>525</v>
      </c>
      <c r="J219" s="156"/>
      <c r="K219" s="1612" t="s">
        <v>1621</v>
      </c>
      <c r="L219" s="156"/>
      <c r="M219" s="1612" t="s">
        <v>1622</v>
      </c>
      <c r="N219" s="48"/>
      <c r="O219" s="17" t="s">
        <v>1623</v>
      </c>
      <c r="P219" s="48"/>
      <c r="Q219" s="48" t="s">
        <v>1624</v>
      </c>
      <c r="R219" s="19"/>
      <c r="S219" s="19" t="s">
        <v>108</v>
      </c>
    </row>
    <row r="220" spans="1:21" s="492" customFormat="1" x14ac:dyDescent="0.3">
      <c r="A220" s="501"/>
      <c r="B220" s="501"/>
      <c r="D220" s="71"/>
      <c r="E220" s="71"/>
      <c r="F220" s="595"/>
      <c r="G220" s="1845"/>
      <c r="H220" s="156" t="s">
        <v>1627</v>
      </c>
      <c r="I220" s="156" t="s">
        <v>1625</v>
      </c>
      <c r="J220" s="156"/>
      <c r="K220" s="156" t="s">
        <v>1625</v>
      </c>
      <c r="L220" s="156"/>
      <c r="M220" s="156" t="s">
        <v>1625</v>
      </c>
      <c r="N220" s="156"/>
      <c r="O220" s="156" t="s">
        <v>1625</v>
      </c>
      <c r="P220" s="48"/>
      <c r="Q220" s="156" t="s">
        <v>1625</v>
      </c>
      <c r="R220" s="19"/>
      <c r="S220" s="19"/>
    </row>
    <row r="221" spans="1:21" s="492" customFormat="1" x14ac:dyDescent="0.3">
      <c r="A221" s="501"/>
      <c r="B221" s="501"/>
      <c r="D221" s="71"/>
      <c r="E221" s="71"/>
      <c r="F221" s="595"/>
      <c r="G221" s="1845"/>
      <c r="H221" s="155" t="s">
        <v>85</v>
      </c>
      <c r="I221" s="155" t="s">
        <v>85</v>
      </c>
      <c r="J221" s="156"/>
      <c r="K221" s="155" t="s">
        <v>85</v>
      </c>
      <c r="L221" s="156"/>
      <c r="M221" s="155" t="s">
        <v>85</v>
      </c>
      <c r="N221" s="155"/>
      <c r="O221" s="155" t="s">
        <v>85</v>
      </c>
      <c r="P221" s="155"/>
      <c r="Q221" s="155" t="s">
        <v>85</v>
      </c>
      <c r="R221" s="155"/>
      <c r="S221" s="155" t="s">
        <v>85</v>
      </c>
    </row>
    <row r="222" spans="1:21" s="492" customFormat="1" x14ac:dyDescent="0.3">
      <c r="A222" s="1507">
        <v>7</v>
      </c>
      <c r="B222" s="501" t="s">
        <v>1695</v>
      </c>
      <c r="D222" s="71"/>
      <c r="E222" s="71"/>
      <c r="F222" s="595" t="s">
        <v>1628</v>
      </c>
      <c r="G222" s="1845"/>
      <c r="H222" s="274">
        <v>4000</v>
      </c>
      <c r="I222" s="274">
        <v>4000</v>
      </c>
      <c r="J222" s="274">
        <v>4000</v>
      </c>
      <c r="K222" s="274">
        <v>4000</v>
      </c>
      <c r="L222" s="274">
        <v>4000</v>
      </c>
      <c r="M222" s="274">
        <v>4000</v>
      </c>
      <c r="N222" s="274">
        <v>4000</v>
      </c>
      <c r="O222" s="274">
        <v>4000</v>
      </c>
      <c r="P222" s="274">
        <v>2000</v>
      </c>
      <c r="Q222" s="274">
        <f>8000-4000</f>
        <v>4000</v>
      </c>
      <c r="R222" s="274"/>
      <c r="S222" s="274">
        <f>SUM(H222:Q222)</f>
        <v>38000</v>
      </c>
    </row>
    <row r="223" spans="1:21" s="492" customFormat="1" x14ac:dyDescent="0.3">
      <c r="D223" s="71"/>
      <c r="E223" s="71"/>
      <c r="F223" s="595" t="s">
        <v>1629</v>
      </c>
      <c r="G223" s="1845"/>
      <c r="H223" s="274">
        <v>-450</v>
      </c>
      <c r="I223" s="274">
        <v>-450</v>
      </c>
      <c r="J223" s="274">
        <v>-450</v>
      </c>
      <c r="K223" s="274">
        <v>-450</v>
      </c>
      <c r="L223" s="274">
        <v>-450</v>
      </c>
      <c r="M223" s="274">
        <v>-450</v>
      </c>
      <c r="N223" s="274">
        <v>-450</v>
      </c>
      <c r="O223" s="274">
        <v>-450</v>
      </c>
      <c r="P223" s="274">
        <v>-450</v>
      </c>
      <c r="Q223" s="274">
        <v>-500</v>
      </c>
      <c r="R223" s="274"/>
      <c r="S223" s="274">
        <f>SUM(H223:Q223)</f>
        <v>-4550</v>
      </c>
    </row>
    <row r="224" spans="1:21" s="492" customFormat="1" ht="17.25" thickBot="1" x14ac:dyDescent="0.35">
      <c r="A224" s="501"/>
      <c r="B224" s="501"/>
      <c r="D224" s="71"/>
      <c r="E224" s="71"/>
      <c r="F224" s="595" t="s">
        <v>1630</v>
      </c>
      <c r="G224" s="1845"/>
      <c r="H224" s="1503">
        <f>SUM(H222:H223)</f>
        <v>3550</v>
      </c>
      <c r="I224" s="1503">
        <f t="shared" ref="I224:R224" si="0">SUM(I222:I223)</f>
        <v>3550</v>
      </c>
      <c r="J224" s="1503">
        <f t="shared" si="0"/>
        <v>3550</v>
      </c>
      <c r="K224" s="1503">
        <f t="shared" si="0"/>
        <v>3550</v>
      </c>
      <c r="L224" s="1503">
        <f t="shared" si="0"/>
        <v>3550</v>
      </c>
      <c r="M224" s="1503">
        <f t="shared" si="0"/>
        <v>3550</v>
      </c>
      <c r="N224" s="1503">
        <f t="shared" si="0"/>
        <v>3550</v>
      </c>
      <c r="O224" s="1503">
        <f t="shared" si="0"/>
        <v>3550</v>
      </c>
      <c r="P224" s="1503">
        <f t="shared" si="0"/>
        <v>1550</v>
      </c>
      <c r="Q224" s="1503">
        <f t="shared" si="0"/>
        <v>3500</v>
      </c>
      <c r="R224" s="1503">
        <f t="shared" si="0"/>
        <v>0</v>
      </c>
      <c r="S224" s="1503">
        <f>SUM(S222:S223)</f>
        <v>33450</v>
      </c>
    </row>
    <row r="225" spans="1:22" s="492" customFormat="1" ht="9" customHeight="1" x14ac:dyDescent="0.3">
      <c r="A225" s="501"/>
      <c r="B225" s="501"/>
      <c r="D225" s="71"/>
      <c r="E225" s="71"/>
      <c r="F225" s="595"/>
      <c r="G225" s="1845"/>
      <c r="H225" s="274"/>
      <c r="I225" s="274"/>
      <c r="J225" s="274"/>
      <c r="K225" s="274"/>
      <c r="L225" s="274"/>
      <c r="M225" s="274"/>
      <c r="N225" s="274"/>
      <c r="O225" s="274"/>
      <c r="P225" s="274"/>
      <c r="Q225" s="274"/>
      <c r="R225" s="274"/>
      <c r="S225" s="274"/>
    </row>
    <row r="226" spans="1:22" s="492" customFormat="1" x14ac:dyDescent="0.3">
      <c r="A226" s="501"/>
      <c r="B226" s="501"/>
      <c r="D226" s="71"/>
      <c r="E226" s="71"/>
      <c r="F226" s="566" t="str">
        <f>'Merge Details_Printing instr'!A16</f>
        <v>As at 30 June 2022</v>
      </c>
      <c r="G226" s="1845"/>
      <c r="H226" s="274"/>
      <c r="I226" s="274"/>
      <c r="J226" s="274"/>
      <c r="K226" s="274"/>
      <c r="L226" s="274"/>
      <c r="M226" s="274"/>
      <c r="N226" s="274"/>
      <c r="O226" s="274"/>
      <c r="P226" s="274"/>
      <c r="Q226" s="274"/>
      <c r="R226" s="274"/>
      <c r="S226" s="274"/>
    </row>
    <row r="227" spans="1:22" s="492" customFormat="1" x14ac:dyDescent="0.3">
      <c r="A227" s="501"/>
      <c r="B227" s="501"/>
      <c r="D227" s="71"/>
      <c r="E227" s="71"/>
      <c r="F227" s="595" t="s">
        <v>1628</v>
      </c>
      <c r="G227" s="1845"/>
      <c r="H227" s="274">
        <v>4000</v>
      </c>
      <c r="I227" s="274">
        <v>4000</v>
      </c>
      <c r="J227" s="274">
        <v>4000</v>
      </c>
      <c r="K227" s="274">
        <v>4000</v>
      </c>
      <c r="L227" s="274">
        <v>4000</v>
      </c>
      <c r="M227" s="274">
        <v>4000</v>
      </c>
      <c r="N227" s="274">
        <v>4000</v>
      </c>
      <c r="O227" s="274">
        <v>4000</v>
      </c>
      <c r="P227" s="274">
        <v>2000</v>
      </c>
      <c r="Q227" s="274">
        <v>8000</v>
      </c>
      <c r="R227" s="274"/>
      <c r="S227" s="274">
        <f>SUM(H227:Q227)</f>
        <v>42000</v>
      </c>
    </row>
    <row r="228" spans="1:22" s="492" customFormat="1" x14ac:dyDescent="0.3">
      <c r="A228" s="501"/>
      <c r="B228" s="501"/>
      <c r="D228" s="71"/>
      <c r="E228" s="71"/>
      <c r="F228" s="595" t="s">
        <v>1629</v>
      </c>
      <c r="G228" s="1845"/>
      <c r="H228" s="274">
        <v>-450</v>
      </c>
      <c r="I228" s="274">
        <v>-450</v>
      </c>
      <c r="J228" s="274">
        <v>-450</v>
      </c>
      <c r="K228" s="274">
        <v>-450</v>
      </c>
      <c r="L228" s="274">
        <v>-450</v>
      </c>
      <c r="M228" s="274">
        <v>-450</v>
      </c>
      <c r="N228" s="274">
        <v>-450</v>
      </c>
      <c r="O228" s="274">
        <v>-450</v>
      </c>
      <c r="P228" s="274">
        <v>-450</v>
      </c>
      <c r="Q228" s="274">
        <v>-950</v>
      </c>
      <c r="R228" s="274"/>
      <c r="S228" s="274">
        <f>SUM(H228:Q228)</f>
        <v>-5000</v>
      </c>
    </row>
    <row r="229" spans="1:22" s="492" customFormat="1" ht="17.25" thickBot="1" x14ac:dyDescent="0.35">
      <c r="A229" s="501"/>
      <c r="B229" s="501"/>
      <c r="D229" s="71"/>
      <c r="E229" s="71"/>
      <c r="F229" s="595" t="s">
        <v>1630</v>
      </c>
      <c r="G229" s="1845"/>
      <c r="H229" s="1503">
        <f>SUM(H227:H228)</f>
        <v>3550</v>
      </c>
      <c r="I229" s="1503">
        <f t="shared" ref="I229:R229" si="1">SUM(I227:I228)</f>
        <v>3550</v>
      </c>
      <c r="J229" s="1503">
        <f t="shared" si="1"/>
        <v>3550</v>
      </c>
      <c r="K229" s="1503">
        <f t="shared" si="1"/>
        <v>3550</v>
      </c>
      <c r="L229" s="1503">
        <f t="shared" si="1"/>
        <v>3550</v>
      </c>
      <c r="M229" s="1503">
        <f t="shared" si="1"/>
        <v>3550</v>
      </c>
      <c r="N229" s="1503">
        <f t="shared" si="1"/>
        <v>3550</v>
      </c>
      <c r="O229" s="1503">
        <f t="shared" si="1"/>
        <v>3550</v>
      </c>
      <c r="P229" s="1503">
        <f t="shared" si="1"/>
        <v>1550</v>
      </c>
      <c r="Q229" s="1503">
        <f t="shared" si="1"/>
        <v>7050</v>
      </c>
      <c r="R229" s="1503">
        <f t="shared" si="1"/>
        <v>0</v>
      </c>
      <c r="S229" s="1503">
        <f>SUM(S227:S228)</f>
        <v>37000</v>
      </c>
    </row>
    <row r="230" spans="1:22" s="492" customFormat="1" ht="10.5" customHeight="1" x14ac:dyDescent="0.3">
      <c r="A230" s="501"/>
      <c r="B230" s="501"/>
      <c r="D230" s="71"/>
      <c r="E230" s="71"/>
      <c r="F230" s="595"/>
      <c r="G230" s="1513"/>
      <c r="H230" s="1605"/>
      <c r="I230" s="1605"/>
      <c r="J230" s="1513"/>
      <c r="K230" s="84"/>
      <c r="L230" s="1513"/>
      <c r="M230" s="1513"/>
      <c r="N230" s="1513"/>
      <c r="O230" s="1513"/>
      <c r="Q230" s="274"/>
      <c r="R230" s="274"/>
      <c r="S230" s="274"/>
    </row>
    <row r="231" spans="1:22" s="492" customFormat="1" ht="49.5" customHeight="1" x14ac:dyDescent="0.3">
      <c r="A231" s="501"/>
      <c r="B231" s="501"/>
      <c r="D231" s="71"/>
      <c r="E231" s="71"/>
      <c r="F231" s="2056" t="s">
        <v>1873</v>
      </c>
      <c r="G231" s="2056"/>
      <c r="H231" s="2056"/>
      <c r="I231" s="2056"/>
      <c r="J231" s="2056"/>
      <c r="K231" s="2056"/>
      <c r="L231" s="2056"/>
      <c r="M231" s="2056"/>
      <c r="N231" s="2056"/>
      <c r="O231" s="2056"/>
      <c r="P231" s="2056"/>
      <c r="Q231" s="2056"/>
      <c r="R231" s="2056"/>
      <c r="S231" s="2056"/>
    </row>
    <row r="232" spans="1:22" s="492" customFormat="1" x14ac:dyDescent="0.3">
      <c r="A232" s="501"/>
      <c r="B232" s="501"/>
      <c r="D232" s="71"/>
      <c r="E232" s="71"/>
      <c r="F232" s="559" t="s">
        <v>1945</v>
      </c>
      <c r="G232" s="1602"/>
      <c r="H232" s="1602"/>
      <c r="I232" s="1602"/>
      <c r="J232" s="1602"/>
      <c r="K232" s="1602"/>
      <c r="L232" s="1602"/>
      <c r="M232" s="1602"/>
      <c r="N232" s="1602"/>
      <c r="O232" s="1602"/>
      <c r="P232" s="1602"/>
      <c r="Q232" s="1602"/>
      <c r="R232" s="1602"/>
      <c r="S232" s="1602"/>
    </row>
    <row r="233" spans="1:22" s="492" customFormat="1" x14ac:dyDescent="0.3">
      <c r="A233" s="501"/>
      <c r="B233" s="501"/>
      <c r="D233" s="71"/>
      <c r="E233" s="71"/>
      <c r="F233" s="1617" t="s">
        <v>1634</v>
      </c>
      <c r="G233" s="1602"/>
      <c r="H233" s="1602"/>
      <c r="I233" s="1602"/>
      <c r="J233" s="1602"/>
      <c r="K233" s="1602"/>
      <c r="L233" s="1602"/>
      <c r="M233" s="1602"/>
      <c r="N233" s="1602"/>
      <c r="O233" s="1602"/>
      <c r="P233" s="1602"/>
      <c r="Q233" s="1602"/>
      <c r="R233" s="1602"/>
      <c r="S233" s="1602"/>
    </row>
    <row r="234" spans="1:22" s="492" customFormat="1" ht="17.25" thickBot="1" x14ac:dyDescent="0.35">
      <c r="A234" s="501"/>
      <c r="B234" s="501"/>
      <c r="D234" s="71"/>
      <c r="E234" s="71"/>
      <c r="F234" s="595"/>
      <c r="G234" s="1491"/>
      <c r="H234" s="1605"/>
      <c r="I234" s="1605"/>
      <c r="J234" s="1491"/>
      <c r="K234" s="84"/>
      <c r="L234" s="1491"/>
      <c r="M234" s="1491"/>
      <c r="N234" s="1491"/>
      <c r="O234" s="1491"/>
      <c r="Q234" s="274"/>
      <c r="R234" s="274"/>
      <c r="S234" s="274"/>
    </row>
    <row r="235" spans="1:22" s="492" customFormat="1" x14ac:dyDescent="0.3">
      <c r="A235" s="501"/>
      <c r="B235" s="501"/>
      <c r="D235" s="71"/>
      <c r="E235" s="71"/>
      <c r="F235" s="1245" t="s">
        <v>1636</v>
      </c>
      <c r="G235" s="1246"/>
      <c r="H235" s="1246"/>
      <c r="I235" s="1246"/>
      <c r="J235" s="1246"/>
      <c r="K235" s="1246"/>
      <c r="L235" s="1246"/>
      <c r="M235" s="1246"/>
      <c r="N235" s="1246"/>
      <c r="O235" s="1246"/>
      <c r="P235" s="1246"/>
      <c r="Q235" s="1246"/>
      <c r="R235" s="1246"/>
      <c r="S235" s="1247"/>
    </row>
    <row r="236" spans="1:22" s="492" customFormat="1" ht="7.5" customHeight="1" x14ac:dyDescent="0.3">
      <c r="A236" s="501"/>
      <c r="B236" s="501"/>
      <c r="D236" s="71"/>
      <c r="E236" s="71"/>
      <c r="F236" s="1248"/>
      <c r="G236" s="1249"/>
      <c r="H236" s="1249"/>
      <c r="I236" s="1249"/>
      <c r="J236" s="1249"/>
      <c r="K236" s="1249"/>
      <c r="L236" s="1249"/>
      <c r="M236" s="1249"/>
      <c r="N236" s="1249"/>
      <c r="O236" s="1249"/>
      <c r="P236" s="1249"/>
      <c r="Q236" s="1249"/>
      <c r="R236" s="1249"/>
      <c r="S236" s="1250"/>
    </row>
    <row r="237" spans="1:22" s="492" customFormat="1" x14ac:dyDescent="0.3">
      <c r="A237" s="501"/>
      <c r="B237" s="501"/>
      <c r="D237" s="71"/>
      <c r="E237" s="71"/>
      <c r="F237" s="1248" t="s">
        <v>1549</v>
      </c>
      <c r="G237" s="1249"/>
      <c r="H237" s="1249"/>
      <c r="I237" s="1249"/>
      <c r="J237" s="1249"/>
      <c r="K237" s="1249"/>
      <c r="L237" s="1249"/>
      <c r="M237" s="1249"/>
      <c r="N237" s="1249"/>
      <c r="O237" s="1249"/>
      <c r="P237" s="1249"/>
      <c r="Q237" s="1249"/>
      <c r="R237" s="1249"/>
      <c r="S237" s="1250"/>
    </row>
    <row r="238" spans="1:22" s="492" customFormat="1" ht="66.75" customHeight="1" x14ac:dyDescent="0.3">
      <c r="A238" s="501"/>
      <c r="B238" s="501"/>
      <c r="D238" s="71"/>
      <c r="E238" s="71"/>
      <c r="F238" s="2091" t="s">
        <v>2007</v>
      </c>
      <c r="G238" s="2092"/>
      <c r="H238" s="2092"/>
      <c r="I238" s="2092"/>
      <c r="J238" s="2092"/>
      <c r="K238" s="2092"/>
      <c r="L238" s="2092"/>
      <c r="M238" s="2092"/>
      <c r="N238" s="2092"/>
      <c r="O238" s="2092"/>
      <c r="P238" s="2092"/>
      <c r="Q238" s="2092"/>
      <c r="R238" s="2092"/>
      <c r="S238" s="2093"/>
    </row>
    <row r="239" spans="1:22" s="492" customFormat="1" ht="8.25" customHeight="1" x14ac:dyDescent="0.3">
      <c r="A239" s="501"/>
      <c r="B239" s="501"/>
      <c r="D239" s="71"/>
      <c r="E239" s="71"/>
      <c r="F239" s="1661"/>
      <c r="G239" s="1660"/>
      <c r="H239" s="1660"/>
      <c r="I239" s="1660"/>
      <c r="J239" s="1660"/>
      <c r="K239" s="1660"/>
      <c r="L239" s="1660"/>
      <c r="M239" s="1660"/>
      <c r="N239" s="1660"/>
      <c r="O239" s="1660"/>
      <c r="P239" s="1660"/>
      <c r="Q239" s="1660"/>
      <c r="R239" s="1660"/>
      <c r="S239" s="1662"/>
    </row>
    <row r="240" spans="1:22" s="492" customFormat="1" ht="69.599999999999994" customHeight="1" thickBot="1" x14ac:dyDescent="0.35">
      <c r="A240" s="501"/>
      <c r="B240" s="501"/>
      <c r="D240" s="71"/>
      <c r="E240" s="71"/>
      <c r="F240" s="2081" t="s">
        <v>1620</v>
      </c>
      <c r="G240" s="2082"/>
      <c r="H240" s="2082"/>
      <c r="I240" s="2082"/>
      <c r="J240" s="2082"/>
      <c r="K240" s="2082"/>
      <c r="L240" s="2082"/>
      <c r="M240" s="2082"/>
      <c r="N240" s="2082"/>
      <c r="O240" s="2082"/>
      <c r="P240" s="2082"/>
      <c r="Q240" s="2082"/>
      <c r="R240" s="2082"/>
      <c r="S240" s="2083"/>
      <c r="U240" s="1690" t="s">
        <v>1709</v>
      </c>
      <c r="V240" s="1690"/>
    </row>
    <row r="241" spans="1:21" s="492" customFormat="1" ht="7.5" customHeight="1" x14ac:dyDescent="0.3">
      <c r="A241" s="501"/>
      <c r="B241" s="501"/>
      <c r="D241" s="71"/>
      <c r="E241" s="71"/>
      <c r="F241" s="71"/>
      <c r="G241" s="71"/>
      <c r="H241" s="71"/>
      <c r="I241" s="71"/>
      <c r="J241" s="71"/>
      <c r="K241" s="71"/>
      <c r="L241" s="71"/>
      <c r="M241" s="71"/>
      <c r="N241" s="71"/>
      <c r="O241" s="71"/>
      <c r="P241" s="71"/>
      <c r="Q241" s="71"/>
      <c r="R241" s="71"/>
      <c r="S241" s="71"/>
      <c r="T241" s="71"/>
      <c r="U241" s="71"/>
    </row>
    <row r="242" spans="1:21" s="492" customFormat="1" ht="17.25" thickBot="1" x14ac:dyDescent="0.35">
      <c r="A242" s="501"/>
      <c r="B242" s="501"/>
      <c r="D242" s="94" t="s">
        <v>298</v>
      </c>
      <c r="E242" s="94">
        <f>E209</f>
        <v>7.3999999999999986</v>
      </c>
      <c r="F242" s="1745" t="s">
        <v>1665</v>
      </c>
      <c r="G242" s="1652"/>
      <c r="H242" s="1652"/>
      <c r="I242" s="1652"/>
      <c r="J242" s="1652"/>
      <c r="K242" s="84"/>
      <c r="L242" s="1652"/>
      <c r="M242" s="1652"/>
      <c r="N242" s="1652"/>
      <c r="O242" s="1652"/>
      <c r="Q242" s="274"/>
      <c r="R242" s="274"/>
      <c r="S242" s="274"/>
    </row>
    <row r="243" spans="1:21" s="71" customFormat="1" ht="20.25" customHeight="1" x14ac:dyDescent="0.3">
      <c r="A243" s="1441"/>
      <c r="B243" s="1609" t="s">
        <v>1613</v>
      </c>
      <c r="F243" s="2140" t="s">
        <v>1602</v>
      </c>
      <c r="G243" s="2141"/>
      <c r="H243" s="2141"/>
      <c r="I243" s="2141"/>
      <c r="J243" s="2141"/>
      <c r="K243" s="2141"/>
      <c r="L243" s="2141"/>
      <c r="M243" s="2141"/>
      <c r="N243" s="2141"/>
      <c r="O243" s="2141"/>
      <c r="P243" s="2141"/>
      <c r="Q243" s="2141"/>
      <c r="R243" s="2141"/>
      <c r="S243" s="2142"/>
    </row>
    <row r="244" spans="1:21" s="492" customFormat="1" ht="33.75" customHeight="1" x14ac:dyDescent="0.3">
      <c r="A244" s="501"/>
      <c r="B244" s="501"/>
      <c r="D244" s="71"/>
      <c r="E244" s="71"/>
      <c r="F244" s="2100" t="s">
        <v>1603</v>
      </c>
      <c r="G244" s="2094"/>
      <c r="H244" s="2094"/>
      <c r="I244" s="2094"/>
      <c r="J244" s="2094"/>
      <c r="K244" s="2094"/>
      <c r="L244" s="2094"/>
      <c r="M244" s="2094"/>
      <c r="N244" s="2094"/>
      <c r="O244" s="2094"/>
      <c r="P244" s="2094"/>
      <c r="Q244" s="2094"/>
      <c r="R244" s="2094"/>
      <c r="S244" s="2102"/>
      <c r="T244" s="1654" t="s">
        <v>1651</v>
      </c>
    </row>
    <row r="245" spans="1:21" s="492" customFormat="1" x14ac:dyDescent="0.3">
      <c r="A245" s="501"/>
      <c r="B245" s="501"/>
      <c r="D245" s="71"/>
      <c r="E245" s="71"/>
      <c r="F245" s="1664"/>
      <c r="G245" s="1663"/>
      <c r="H245" s="1663"/>
      <c r="I245" s="1663"/>
      <c r="J245" s="1663"/>
      <c r="K245" s="1663"/>
      <c r="L245" s="1663"/>
      <c r="M245" s="1663"/>
      <c r="N245" s="1663"/>
      <c r="O245" s="1663"/>
      <c r="P245" s="1663"/>
      <c r="Q245" s="1663"/>
      <c r="R245" s="1663"/>
      <c r="S245" s="1665"/>
      <c r="T245" s="1654"/>
    </row>
    <row r="246" spans="1:21" s="71" customFormat="1" ht="20.25" customHeight="1" x14ac:dyDescent="0.3">
      <c r="A246" s="1441">
        <v>16</v>
      </c>
      <c r="B246" s="1609" t="s">
        <v>1614</v>
      </c>
      <c r="F246" s="2137" t="s">
        <v>1604</v>
      </c>
      <c r="G246" s="2138"/>
      <c r="H246" s="2138"/>
      <c r="I246" s="2138"/>
      <c r="J246" s="2138"/>
      <c r="K246" s="2138"/>
      <c r="L246" s="2138"/>
      <c r="M246" s="2138"/>
      <c r="N246" s="2138"/>
      <c r="O246" s="2138"/>
      <c r="P246" s="2138"/>
      <c r="Q246" s="2138"/>
      <c r="R246" s="2138"/>
      <c r="S246" s="2139"/>
    </row>
    <row r="247" spans="1:21" s="492" customFormat="1" ht="36" customHeight="1" x14ac:dyDescent="0.3">
      <c r="A247" s="501"/>
      <c r="D247" s="71"/>
      <c r="E247" s="71"/>
      <c r="F247" s="2100" t="s">
        <v>1605</v>
      </c>
      <c r="G247" s="2094"/>
      <c r="H247" s="2094"/>
      <c r="I247" s="2094"/>
      <c r="J247" s="2094"/>
      <c r="K247" s="2094"/>
      <c r="L247" s="2094"/>
      <c r="M247" s="2094"/>
      <c r="N247" s="2094"/>
      <c r="O247" s="2094"/>
      <c r="P247" s="2094"/>
      <c r="Q247" s="2094"/>
      <c r="R247" s="2094"/>
      <c r="S247" s="2102"/>
    </row>
    <row r="248" spans="1:21" s="492" customFormat="1" ht="81" customHeight="1" x14ac:dyDescent="0.3">
      <c r="A248" s="501"/>
      <c r="D248" s="71"/>
      <c r="E248" s="71"/>
      <c r="F248" s="2100" t="s">
        <v>1650</v>
      </c>
      <c r="G248" s="2094"/>
      <c r="H248" s="2094"/>
      <c r="I248" s="2094"/>
      <c r="J248" s="2094"/>
      <c r="K248" s="2094"/>
      <c r="L248" s="2094"/>
      <c r="M248" s="2094"/>
      <c r="N248" s="2094"/>
      <c r="O248" s="2094"/>
      <c r="P248" s="2094"/>
      <c r="Q248" s="2094"/>
      <c r="R248" s="2094"/>
      <c r="S248" s="2102"/>
    </row>
    <row r="249" spans="1:21" s="492" customFormat="1" x14ac:dyDescent="0.3">
      <c r="A249" s="501"/>
      <c r="D249" s="71"/>
      <c r="E249" s="71"/>
      <c r="F249" s="1664"/>
      <c r="G249" s="1663"/>
      <c r="H249" s="1663"/>
      <c r="I249" s="1663"/>
      <c r="J249" s="1663"/>
      <c r="K249" s="1663"/>
      <c r="L249" s="1663"/>
      <c r="M249" s="1663"/>
      <c r="N249" s="1663"/>
      <c r="O249" s="1663"/>
      <c r="P249" s="1663"/>
      <c r="Q249" s="1663"/>
      <c r="R249" s="1663"/>
      <c r="S249" s="1665"/>
    </row>
    <row r="250" spans="1:21" s="71" customFormat="1" ht="20.25" customHeight="1" x14ac:dyDescent="0.3">
      <c r="A250" s="1441"/>
      <c r="B250" s="1609" t="s">
        <v>1615</v>
      </c>
      <c r="F250" s="2137" t="s">
        <v>1606</v>
      </c>
      <c r="G250" s="2138"/>
      <c r="H250" s="2138"/>
      <c r="I250" s="2138"/>
      <c r="J250" s="2138"/>
      <c r="K250" s="2138"/>
      <c r="L250" s="2138"/>
      <c r="M250" s="2138"/>
      <c r="N250" s="2138"/>
      <c r="O250" s="2138"/>
      <c r="P250" s="2138"/>
      <c r="Q250" s="2138"/>
      <c r="R250" s="2138"/>
      <c r="S250" s="2139"/>
    </row>
    <row r="251" spans="1:21" s="492" customFormat="1" x14ac:dyDescent="0.3">
      <c r="A251" s="501"/>
      <c r="B251" s="501"/>
      <c r="D251" s="71"/>
      <c r="E251" s="71"/>
      <c r="F251" s="2100" t="s">
        <v>1607</v>
      </c>
      <c r="G251" s="2094"/>
      <c r="H251" s="2094"/>
      <c r="I251" s="2094"/>
      <c r="J251" s="2094"/>
      <c r="K251" s="2094"/>
      <c r="L251" s="2094"/>
      <c r="M251" s="2094"/>
      <c r="N251" s="2094"/>
      <c r="O251" s="2094"/>
      <c r="P251" s="2094"/>
      <c r="Q251" s="2094"/>
      <c r="R251" s="2094"/>
      <c r="S251" s="2102"/>
    </row>
    <row r="252" spans="1:21" s="492" customFormat="1" x14ac:dyDescent="0.3">
      <c r="A252" s="501"/>
      <c r="B252" s="501"/>
      <c r="D252" s="71"/>
      <c r="E252" s="71"/>
      <c r="F252" s="1664"/>
      <c r="G252" s="1663"/>
      <c r="H252" s="1663"/>
      <c r="I252" s="1663"/>
      <c r="J252" s="1663"/>
      <c r="K252" s="1663"/>
      <c r="L252" s="1663"/>
      <c r="M252" s="1663"/>
      <c r="N252" s="1663"/>
      <c r="O252" s="1663"/>
      <c r="P252" s="1663"/>
      <c r="Q252" s="1663"/>
      <c r="R252" s="1663"/>
      <c r="S252" s="1665"/>
    </row>
    <row r="253" spans="1:21" s="71" customFormat="1" ht="20.25" customHeight="1" x14ac:dyDescent="0.3">
      <c r="A253" s="1441"/>
      <c r="B253" s="1609" t="s">
        <v>1617</v>
      </c>
      <c r="F253" s="2137" t="s">
        <v>1618</v>
      </c>
      <c r="G253" s="2138"/>
      <c r="H253" s="2138"/>
      <c r="I253" s="2138"/>
      <c r="J253" s="2138"/>
      <c r="K253" s="2138"/>
      <c r="L253" s="2138"/>
      <c r="M253" s="2138"/>
      <c r="N253" s="2138"/>
      <c r="O253" s="2138"/>
      <c r="P253" s="2138"/>
      <c r="Q253" s="2138"/>
      <c r="R253" s="2138"/>
      <c r="S253" s="2139"/>
    </row>
    <row r="254" spans="1:21" s="492" customFormat="1" x14ac:dyDescent="0.3">
      <c r="A254" s="501"/>
      <c r="B254" s="501"/>
      <c r="D254" s="71"/>
      <c r="E254" s="71"/>
      <c r="F254" s="2100" t="s">
        <v>1619</v>
      </c>
      <c r="G254" s="2094"/>
      <c r="H254" s="2094"/>
      <c r="I254" s="2094"/>
      <c r="J254" s="2094"/>
      <c r="K254" s="2094"/>
      <c r="L254" s="2094"/>
      <c r="M254" s="2094"/>
      <c r="N254" s="2094"/>
      <c r="O254" s="2094"/>
      <c r="P254" s="2094"/>
      <c r="Q254" s="2094"/>
      <c r="R254" s="2094"/>
      <c r="S254" s="2102"/>
    </row>
    <row r="255" spans="1:21" s="492" customFormat="1" x14ac:dyDescent="0.3">
      <c r="A255" s="501"/>
      <c r="B255" s="501"/>
      <c r="D255" s="71"/>
      <c r="E255" s="71"/>
      <c r="F255" s="1664"/>
      <c r="G255" s="1663"/>
      <c r="H255" s="1663"/>
      <c r="I255" s="1663"/>
      <c r="J255" s="1663"/>
      <c r="K255" s="1663"/>
      <c r="L255" s="1663"/>
      <c r="M255" s="1663"/>
      <c r="N255" s="1663"/>
      <c r="O255" s="1663"/>
      <c r="P255" s="1663"/>
      <c r="Q255" s="1663"/>
      <c r="R255" s="1663"/>
      <c r="S255" s="1665"/>
    </row>
    <row r="256" spans="1:21" s="71" customFormat="1" ht="20.25" customHeight="1" x14ac:dyDescent="0.3">
      <c r="B256" s="1609" t="s">
        <v>1616</v>
      </c>
      <c r="F256" s="2137" t="s">
        <v>1608</v>
      </c>
      <c r="G256" s="2138"/>
      <c r="H256" s="2138"/>
      <c r="I256" s="2138"/>
      <c r="J256" s="2138"/>
      <c r="K256" s="2138"/>
      <c r="L256" s="2138"/>
      <c r="M256" s="2138"/>
      <c r="N256" s="2138"/>
      <c r="O256" s="2138"/>
      <c r="P256" s="2138"/>
      <c r="Q256" s="2138"/>
      <c r="R256" s="2138"/>
      <c r="S256" s="2139"/>
    </row>
    <row r="257" spans="1:28" s="492" customFormat="1" x14ac:dyDescent="0.3">
      <c r="B257" s="501"/>
      <c r="D257" s="71"/>
      <c r="E257" s="71"/>
      <c r="F257" s="2100" t="s">
        <v>1609</v>
      </c>
      <c r="G257" s="2094"/>
      <c r="H257" s="2094"/>
      <c r="I257" s="2094"/>
      <c r="J257" s="2094"/>
      <c r="K257" s="2094"/>
      <c r="L257" s="2094"/>
      <c r="M257" s="2094"/>
      <c r="N257" s="2094"/>
      <c r="O257" s="2094"/>
      <c r="P257" s="2094"/>
      <c r="Q257" s="2094"/>
      <c r="R257" s="2094"/>
      <c r="S257" s="2102"/>
    </row>
    <row r="258" spans="1:28" s="492" customFormat="1" x14ac:dyDescent="0.3">
      <c r="B258" s="501"/>
      <c r="D258" s="71"/>
      <c r="E258" s="71"/>
      <c r="F258" s="1664"/>
      <c r="G258" s="1663"/>
      <c r="H258" s="1663"/>
      <c r="I258" s="1663"/>
      <c r="J258" s="1663"/>
      <c r="K258" s="1663"/>
      <c r="L258" s="1663"/>
      <c r="M258" s="1663"/>
      <c r="N258" s="1663"/>
      <c r="O258" s="1663"/>
      <c r="P258" s="1663"/>
      <c r="Q258" s="1663"/>
      <c r="R258" s="1663"/>
      <c r="S258" s="1665"/>
    </row>
    <row r="259" spans="1:28" s="71" customFormat="1" ht="20.25" customHeight="1" x14ac:dyDescent="0.3">
      <c r="A259" s="1441">
        <v>16</v>
      </c>
      <c r="B259" s="1609" t="s">
        <v>1612</v>
      </c>
      <c r="F259" s="2137" t="s">
        <v>1610</v>
      </c>
      <c r="G259" s="2138"/>
      <c r="H259" s="2138"/>
      <c r="I259" s="2138"/>
      <c r="J259" s="2138"/>
      <c r="K259" s="2138"/>
      <c r="L259" s="2138"/>
      <c r="M259" s="2138"/>
      <c r="N259" s="2138"/>
      <c r="O259" s="2138"/>
      <c r="P259" s="2138"/>
      <c r="Q259" s="2138"/>
      <c r="R259" s="2138"/>
      <c r="S259" s="2139"/>
    </row>
    <row r="260" spans="1:28" s="492" customFormat="1" x14ac:dyDescent="0.3">
      <c r="A260" s="501"/>
      <c r="B260" s="501"/>
      <c r="D260" s="71"/>
      <c r="E260" s="71"/>
      <c r="F260" s="2100" t="s">
        <v>1611</v>
      </c>
      <c r="G260" s="2094"/>
      <c r="H260" s="2094"/>
      <c r="I260" s="2094"/>
      <c r="J260" s="2094"/>
      <c r="K260" s="2094"/>
      <c r="L260" s="2094"/>
      <c r="M260" s="2094"/>
      <c r="N260" s="2094"/>
      <c r="O260" s="2094"/>
      <c r="P260" s="2094"/>
      <c r="Q260" s="2094"/>
      <c r="R260" s="2094"/>
      <c r="S260" s="2102"/>
    </row>
    <row r="261" spans="1:28" s="492" customFormat="1" x14ac:dyDescent="0.3">
      <c r="A261" s="501"/>
      <c r="B261" s="501"/>
      <c r="D261" s="71"/>
      <c r="E261" s="71"/>
      <c r="F261" s="2100"/>
      <c r="G261" s="2094"/>
      <c r="H261" s="2094"/>
      <c r="I261" s="2094"/>
      <c r="J261" s="2094"/>
      <c r="K261" s="2094"/>
      <c r="L261" s="2094"/>
      <c r="M261" s="2094"/>
      <c r="N261" s="2094"/>
      <c r="O261" s="2094"/>
      <c r="P261" s="2094"/>
      <c r="Q261" s="2094"/>
      <c r="R261" s="2094"/>
      <c r="S261" s="2102"/>
    </row>
    <row r="262" spans="1:28" s="492" customFormat="1" ht="17.25" thickBot="1" x14ac:dyDescent="0.35">
      <c r="A262" s="501"/>
      <c r="B262" s="501"/>
      <c r="D262" s="71"/>
      <c r="E262" s="71"/>
      <c r="F262" s="2151" t="str">
        <f>"Refer to note "&amp;E61&amp;" for accounting policy related to concessionary leases. [Include if applicable]"</f>
        <v>Refer to note 6.4 for accounting policy related to concessionary leases. [Include if applicable]</v>
      </c>
      <c r="G262" s="2152"/>
      <c r="H262" s="2152"/>
      <c r="I262" s="2152"/>
      <c r="J262" s="2152"/>
      <c r="K262" s="2152"/>
      <c r="L262" s="2152"/>
      <c r="M262" s="2152"/>
      <c r="N262" s="2152"/>
      <c r="O262" s="2152"/>
      <c r="P262" s="2152"/>
      <c r="Q262" s="2152"/>
      <c r="R262" s="2152"/>
      <c r="S262" s="2153"/>
    </row>
    <row r="263" spans="1:28" s="492" customFormat="1" x14ac:dyDescent="0.3">
      <c r="A263" s="501"/>
      <c r="B263" s="501"/>
      <c r="D263" s="71"/>
      <c r="E263" s="71"/>
      <c r="F263" s="595"/>
      <c r="G263" s="1499"/>
      <c r="H263" s="1605"/>
      <c r="I263" s="1605"/>
      <c r="J263" s="1499"/>
      <c r="K263" s="84"/>
      <c r="L263" s="1499"/>
      <c r="M263" s="1499"/>
      <c r="N263" s="1499"/>
      <c r="O263" s="1499"/>
      <c r="Q263" s="274"/>
      <c r="R263" s="274"/>
      <c r="S263" s="274"/>
    </row>
    <row r="264" spans="1:28" s="492" customFormat="1" x14ac:dyDescent="0.3">
      <c r="A264" s="501">
        <v>101</v>
      </c>
      <c r="B264" s="501">
        <v>60</v>
      </c>
      <c r="D264" s="94" t="s">
        <v>298</v>
      </c>
      <c r="E264" s="94">
        <f>E209+0.1</f>
        <v>7.4999999999999982</v>
      </c>
      <c r="F264" s="1707" t="s">
        <v>1673</v>
      </c>
      <c r="G264" s="1499"/>
      <c r="H264" s="1605"/>
      <c r="I264" s="1605"/>
      <c r="J264" s="1499"/>
      <c r="K264" s="84"/>
      <c r="L264" s="1499"/>
      <c r="M264" s="1499"/>
      <c r="N264" s="1499"/>
      <c r="O264" s="1499"/>
      <c r="Q264" s="274"/>
      <c r="R264" s="274"/>
      <c r="S264" s="274"/>
    </row>
    <row r="265" spans="1:28" s="492" customFormat="1" x14ac:dyDescent="0.3">
      <c r="A265" s="501"/>
      <c r="B265" s="501"/>
      <c r="D265" s="71"/>
      <c r="E265" s="71"/>
      <c r="F265" s="111" t="s">
        <v>608</v>
      </c>
      <c r="G265" s="1499"/>
      <c r="H265" s="1605"/>
      <c r="I265" s="1605"/>
      <c r="J265" s="1499"/>
      <c r="K265" s="84"/>
      <c r="L265" s="1499"/>
      <c r="M265" s="1499"/>
      <c r="N265" s="1499"/>
      <c r="O265" s="1499"/>
      <c r="Q265" s="274"/>
      <c r="R265" s="274"/>
      <c r="S265" s="274"/>
    </row>
    <row r="266" spans="1:28" s="492" customFormat="1" x14ac:dyDescent="0.3">
      <c r="A266" s="501">
        <v>1058</v>
      </c>
      <c r="B266" s="501"/>
      <c r="D266" s="71"/>
      <c r="E266" s="71"/>
      <c r="F266" s="595" t="s">
        <v>1757</v>
      </c>
      <c r="G266" s="1845"/>
      <c r="H266" s="1845"/>
      <c r="I266" s="1845"/>
      <c r="J266" s="1845"/>
      <c r="K266" s="84"/>
      <c r="L266" s="1845"/>
      <c r="M266" s="1845"/>
      <c r="N266" s="1845"/>
      <c r="O266" s="274"/>
      <c r="Q266" s="274">
        <v>600</v>
      </c>
      <c r="R266" s="274"/>
      <c r="S266" s="274">
        <v>600</v>
      </c>
      <c r="U266" s="599"/>
    </row>
    <row r="267" spans="1:28" s="492" customFormat="1" x14ac:dyDescent="0.3">
      <c r="A267" s="501"/>
      <c r="B267" s="501"/>
      <c r="D267" s="71"/>
      <c r="E267" s="71"/>
      <c r="F267" s="492" t="s">
        <v>1675</v>
      </c>
      <c r="G267" s="1668"/>
      <c r="H267" s="1668"/>
      <c r="I267" s="1668"/>
      <c r="J267" s="1668"/>
      <c r="K267" s="84"/>
      <c r="L267" s="1668"/>
      <c r="M267" s="1668"/>
      <c r="N267" s="1668"/>
      <c r="O267" s="1668"/>
      <c r="Q267" s="274">
        <v>400</v>
      </c>
      <c r="R267" s="274"/>
      <c r="S267" s="274">
        <v>400</v>
      </c>
      <c r="U267" s="599"/>
    </row>
    <row r="268" spans="1:28" s="492" customFormat="1" x14ac:dyDescent="0.3">
      <c r="A268" s="501"/>
      <c r="B268" s="501"/>
      <c r="D268" s="71"/>
      <c r="E268" s="71"/>
      <c r="F268" s="595" t="s">
        <v>1752</v>
      </c>
      <c r="G268" s="1668"/>
      <c r="H268" s="1668"/>
      <c r="I268" s="1668"/>
      <c r="J268" s="1668"/>
      <c r="K268" s="84"/>
      <c r="L268" s="1668"/>
      <c r="M268" s="1668"/>
      <c r="N268" s="1668"/>
      <c r="O268" s="1668"/>
      <c r="Q268" s="274">
        <v>0</v>
      </c>
      <c r="R268" s="274"/>
      <c r="S268" s="274"/>
      <c r="U268" s="1738" t="s">
        <v>1744</v>
      </c>
    </row>
    <row r="269" spans="1:28" s="492" customFormat="1" x14ac:dyDescent="0.3">
      <c r="A269" s="501"/>
      <c r="B269" s="501"/>
      <c r="D269" s="71"/>
      <c r="E269" s="71"/>
      <c r="F269" s="111"/>
      <c r="G269" s="1499"/>
      <c r="H269" s="1605"/>
      <c r="I269" s="1605"/>
      <c r="J269" s="1499"/>
      <c r="K269" s="84"/>
      <c r="L269" s="1499"/>
      <c r="M269" s="1499"/>
      <c r="N269" s="1499"/>
      <c r="O269" s="1499"/>
      <c r="Q269" s="281">
        <f>SUM(Q266:Q268)</f>
        <v>1000</v>
      </c>
      <c r="R269" s="274">
        <f>SUM(R266:R266)</f>
        <v>0</v>
      </c>
      <c r="S269" s="281">
        <f>SUM(S266:S268)</f>
        <v>1000</v>
      </c>
      <c r="U269" s="31">
        <f>Q269-S269</f>
        <v>0</v>
      </c>
    </row>
    <row r="270" spans="1:28" s="492" customFormat="1" x14ac:dyDescent="0.3">
      <c r="A270" s="501"/>
      <c r="B270" s="501"/>
      <c r="D270" s="71"/>
      <c r="E270" s="71"/>
      <c r="F270" s="1508" t="s">
        <v>346</v>
      </c>
      <c r="G270" s="1499"/>
      <c r="H270" s="1605"/>
      <c r="I270" s="1605"/>
      <c r="J270" s="1499"/>
      <c r="K270" s="84"/>
      <c r="L270" s="1499"/>
      <c r="M270" s="1499"/>
      <c r="N270" s="1499"/>
      <c r="O270" s="595"/>
      <c r="Q270" s="274"/>
      <c r="R270" s="274"/>
      <c r="S270" s="274"/>
    </row>
    <row r="271" spans="1:28" s="492" customFormat="1" x14ac:dyDescent="0.3">
      <c r="A271" s="501"/>
      <c r="B271" s="501"/>
      <c r="D271" s="71"/>
      <c r="E271" s="71"/>
      <c r="F271" s="1213" t="s">
        <v>64</v>
      </c>
      <c r="G271" s="1499"/>
      <c r="H271" s="1605"/>
      <c r="I271" s="1605"/>
      <c r="J271" s="1499"/>
      <c r="K271" s="84"/>
      <c r="L271" s="1499"/>
      <c r="M271" s="1499"/>
      <c r="N271" s="1499"/>
      <c r="O271" s="1499"/>
      <c r="Q271" s="281">
        <v>0</v>
      </c>
      <c r="R271" s="274"/>
      <c r="S271" s="281">
        <v>0</v>
      </c>
      <c r="U271" s="71"/>
      <c r="V271" s="71"/>
      <c r="W271" s="71"/>
      <c r="X271" s="71"/>
      <c r="Y271" s="71"/>
      <c r="Z271" s="71"/>
      <c r="AA271" s="71"/>
      <c r="AB271" s="71"/>
    </row>
    <row r="272" spans="1:28" s="492" customFormat="1" ht="11.25" customHeight="1" thickBot="1" x14ac:dyDescent="0.35">
      <c r="A272" s="501"/>
      <c r="B272" s="501"/>
      <c r="D272" s="71"/>
      <c r="E272" s="71"/>
      <c r="F272" s="595"/>
      <c r="G272" s="1608"/>
      <c r="H272" s="1608"/>
      <c r="I272" s="1608"/>
      <c r="J272" s="1608"/>
      <c r="K272" s="84"/>
      <c r="L272" s="1608"/>
      <c r="M272" s="1608"/>
      <c r="N272" s="1608"/>
      <c r="O272" s="1608"/>
      <c r="Q272" s="274"/>
      <c r="R272" s="274"/>
      <c r="S272" s="274"/>
      <c r="U272" s="71"/>
      <c r="V272" s="71"/>
      <c r="W272" s="71"/>
      <c r="X272" s="71"/>
      <c r="Y272" s="71"/>
      <c r="Z272" s="71"/>
      <c r="AA272" s="71"/>
      <c r="AB272" s="71"/>
    </row>
    <row r="273" spans="1:29" s="492" customFormat="1" x14ac:dyDescent="0.3">
      <c r="A273" s="501"/>
      <c r="B273" s="501"/>
      <c r="D273" s="71"/>
      <c r="E273" s="71"/>
      <c r="F273" s="2106" t="s">
        <v>1172</v>
      </c>
      <c r="G273" s="2107"/>
      <c r="H273" s="2107"/>
      <c r="I273" s="2107"/>
      <c r="J273" s="2107"/>
      <c r="K273" s="2107"/>
      <c r="L273" s="2107"/>
      <c r="M273" s="2107"/>
      <c r="N273" s="2107"/>
      <c r="O273" s="2107"/>
      <c r="P273" s="2107"/>
      <c r="Q273" s="2107"/>
      <c r="R273" s="2107"/>
      <c r="S273" s="2108"/>
      <c r="U273" s="2143" t="s">
        <v>1769</v>
      </c>
      <c r="V273" s="2143"/>
      <c r="W273" s="2143"/>
      <c r="X273" s="2143"/>
      <c r="Y273" s="2143"/>
      <c r="Z273" s="2143"/>
      <c r="AA273" s="2143"/>
      <c r="AB273" s="2143"/>
      <c r="AC273" s="2143"/>
    </row>
    <row r="274" spans="1:29" s="492" customFormat="1" ht="6.75" customHeight="1" x14ac:dyDescent="0.3">
      <c r="A274" s="501"/>
      <c r="B274" s="501"/>
      <c r="D274" s="71"/>
      <c r="E274" s="71"/>
      <c r="F274" s="1256"/>
      <c r="G274" s="1257"/>
      <c r="H274" s="1257"/>
      <c r="I274" s="1257"/>
      <c r="J274" s="1257"/>
      <c r="K274" s="1257"/>
      <c r="L274" s="1257"/>
      <c r="M274" s="1257"/>
      <c r="N274" s="1257"/>
      <c r="O274" s="1257"/>
      <c r="P274" s="1257"/>
      <c r="Q274" s="1257"/>
      <c r="R274" s="1257"/>
      <c r="S274" s="1258"/>
      <c r="U274" s="2143"/>
      <c r="V274" s="2143"/>
      <c r="W274" s="2143"/>
      <c r="X274" s="2143"/>
      <c r="Y274" s="2143"/>
      <c r="Z274" s="2143"/>
      <c r="AA274" s="2143"/>
      <c r="AB274" s="2143"/>
      <c r="AC274" s="2143"/>
    </row>
    <row r="275" spans="1:29" s="492" customFormat="1" ht="16.5" customHeight="1" x14ac:dyDescent="0.3">
      <c r="A275" s="501"/>
      <c r="B275" s="501"/>
      <c r="D275" s="71"/>
      <c r="E275" s="71"/>
      <c r="F275" s="2133" t="s">
        <v>1937</v>
      </c>
      <c r="G275" s="2134"/>
      <c r="H275" s="2134"/>
      <c r="I275" s="2134"/>
      <c r="J275" s="2134"/>
      <c r="K275" s="2134"/>
      <c r="L275" s="2134"/>
      <c r="M275" s="2134"/>
      <c r="N275" s="2134"/>
      <c r="O275" s="2134"/>
      <c r="P275" s="2134"/>
      <c r="Q275" s="2134"/>
      <c r="R275" s="2134"/>
      <c r="S275" s="2135"/>
      <c r="U275" s="2143"/>
      <c r="V275" s="2143"/>
      <c r="W275" s="2143"/>
      <c r="X275" s="2143"/>
      <c r="Y275" s="2143"/>
      <c r="Z275" s="2143"/>
      <c r="AA275" s="2143"/>
      <c r="AB275" s="2143"/>
      <c r="AC275" s="2143"/>
    </row>
    <row r="276" spans="1:29" s="492" customFormat="1" ht="68.25" customHeight="1" x14ac:dyDescent="0.3">
      <c r="A276" s="1507">
        <v>1058</v>
      </c>
      <c r="B276" s="1507" t="s">
        <v>1767</v>
      </c>
      <c r="D276" s="71"/>
      <c r="E276" s="71"/>
      <c r="F276" s="2144" t="s">
        <v>1758</v>
      </c>
      <c r="G276" s="2145"/>
      <c r="H276" s="2145"/>
      <c r="I276" s="2145"/>
      <c r="J276" s="2145"/>
      <c r="K276" s="2145"/>
      <c r="L276" s="2145"/>
      <c r="M276" s="2145"/>
      <c r="N276" s="2145"/>
      <c r="O276" s="2145"/>
      <c r="P276" s="2145"/>
      <c r="Q276" s="2145"/>
      <c r="R276" s="2145"/>
      <c r="S276" s="2146"/>
      <c r="U276" s="2143"/>
      <c r="V276" s="2143"/>
      <c r="W276" s="2143"/>
      <c r="X276" s="2143"/>
      <c r="Y276" s="2143"/>
      <c r="Z276" s="2143"/>
      <c r="AA276" s="2143"/>
      <c r="AB276" s="2143"/>
      <c r="AC276" s="2143"/>
    </row>
    <row r="277" spans="1:29" s="492" customFormat="1" ht="37.5" customHeight="1" x14ac:dyDescent="0.3">
      <c r="A277" s="500">
        <v>15</v>
      </c>
      <c r="B277" s="1749" t="s">
        <v>1768</v>
      </c>
      <c r="D277" s="71"/>
      <c r="E277" s="71"/>
      <c r="F277" s="2144" t="s">
        <v>1938</v>
      </c>
      <c r="G277" s="2145"/>
      <c r="H277" s="2145"/>
      <c r="I277" s="2145"/>
      <c r="J277" s="2145"/>
      <c r="K277" s="2145"/>
      <c r="L277" s="2145"/>
      <c r="M277" s="2145"/>
      <c r="N277" s="2145"/>
      <c r="O277" s="2145"/>
      <c r="P277" s="2145"/>
      <c r="Q277" s="2145"/>
      <c r="R277" s="2145"/>
      <c r="S277" s="2146"/>
      <c r="U277" s="2143"/>
      <c r="V277" s="2143"/>
      <c r="W277" s="2143"/>
      <c r="X277" s="2143"/>
      <c r="Y277" s="2143"/>
      <c r="Z277" s="2143"/>
      <c r="AA277" s="2143"/>
      <c r="AB277" s="2143"/>
      <c r="AC277" s="2143"/>
    </row>
    <row r="278" spans="1:29" s="492" customFormat="1" ht="37.5" customHeight="1" thickBot="1" x14ac:dyDescent="0.35">
      <c r="A278" s="500"/>
      <c r="B278" s="501"/>
      <c r="D278" s="71"/>
      <c r="E278" s="71"/>
      <c r="F278" s="2081" t="s">
        <v>1753</v>
      </c>
      <c r="G278" s="2082"/>
      <c r="H278" s="2082"/>
      <c r="I278" s="2082"/>
      <c r="J278" s="2082"/>
      <c r="K278" s="2082"/>
      <c r="L278" s="2082"/>
      <c r="M278" s="2082"/>
      <c r="N278" s="2082"/>
      <c r="O278" s="2082"/>
      <c r="P278" s="2082"/>
      <c r="Q278" s="2082"/>
      <c r="R278" s="2082"/>
      <c r="S278" s="2083"/>
      <c r="U278" s="2143"/>
      <c r="V278" s="2143"/>
      <c r="W278" s="2143"/>
      <c r="X278" s="2143"/>
      <c r="Y278" s="2143"/>
      <c r="Z278" s="2143"/>
      <c r="AA278" s="2143"/>
      <c r="AB278" s="2143"/>
      <c r="AC278" s="2143"/>
    </row>
    <row r="279" spans="1:29" s="492" customFormat="1" x14ac:dyDescent="0.3">
      <c r="A279" s="500"/>
      <c r="B279" s="501"/>
      <c r="D279" s="71"/>
      <c r="E279" s="71"/>
      <c r="F279" s="71"/>
      <c r="G279" s="71"/>
      <c r="H279" s="71"/>
      <c r="I279" s="71"/>
      <c r="J279" s="71"/>
      <c r="K279" s="71"/>
      <c r="L279" s="71"/>
      <c r="M279" s="71"/>
      <c r="N279" s="71"/>
      <c r="O279" s="71"/>
      <c r="P279" s="71"/>
      <c r="Q279" s="71"/>
      <c r="R279" s="71"/>
      <c r="S279" s="71"/>
      <c r="U279" s="2143"/>
      <c r="V279" s="2143"/>
      <c r="W279" s="2143"/>
      <c r="X279" s="2143"/>
      <c r="Y279" s="2143"/>
      <c r="Z279" s="2143"/>
      <c r="AA279" s="2143"/>
      <c r="AB279" s="2143"/>
      <c r="AC279" s="2143"/>
    </row>
    <row r="280" spans="1:29" s="492" customFormat="1" x14ac:dyDescent="0.3">
      <c r="A280" s="500"/>
      <c r="B280" s="501"/>
      <c r="D280" s="71"/>
      <c r="E280" s="71"/>
      <c r="F280" s="1888" t="s">
        <v>1762</v>
      </c>
      <c r="G280" s="1395"/>
      <c r="H280" s="1395"/>
      <c r="I280" s="1395"/>
      <c r="J280" s="1395"/>
      <c r="K280" s="1395"/>
      <c r="L280" s="1395"/>
      <c r="M280" s="1395"/>
      <c r="N280" s="1395"/>
      <c r="O280" s="1395"/>
      <c r="P280" s="1395"/>
      <c r="Q280" s="1395"/>
      <c r="R280" s="1395"/>
      <c r="S280" s="1395"/>
      <c r="U280" s="2143"/>
      <c r="V280" s="2143"/>
      <c r="W280" s="2143"/>
      <c r="X280" s="2143"/>
      <c r="Y280" s="2143"/>
      <c r="Z280" s="2143"/>
      <c r="AA280" s="2143"/>
      <c r="AB280" s="2143"/>
      <c r="AC280" s="2143"/>
    </row>
    <row r="281" spans="1:29" s="492" customFormat="1" x14ac:dyDescent="0.3">
      <c r="A281" s="500">
        <v>1058</v>
      </c>
      <c r="B281" s="500">
        <v>31</v>
      </c>
      <c r="D281" s="71"/>
      <c r="E281" s="71"/>
      <c r="F281" s="1395" t="s">
        <v>1763</v>
      </c>
      <c r="G281" s="1395"/>
      <c r="H281" s="1395"/>
      <c r="I281" s="1395"/>
      <c r="J281" s="1395"/>
      <c r="K281" s="1395"/>
      <c r="L281" s="1395"/>
      <c r="M281" s="1395"/>
      <c r="N281" s="1395"/>
      <c r="O281" s="1395"/>
      <c r="P281" s="1395"/>
      <c r="Q281" s="1889">
        <v>10</v>
      </c>
      <c r="R281" s="1889"/>
      <c r="S281" s="1889">
        <v>10</v>
      </c>
      <c r="U281" s="2143"/>
      <c r="V281" s="2143"/>
      <c r="W281" s="2143"/>
      <c r="X281" s="2143"/>
      <c r="Y281" s="2143"/>
      <c r="Z281" s="2143"/>
      <c r="AA281" s="2143"/>
      <c r="AB281" s="2143"/>
      <c r="AC281" s="2143"/>
    </row>
    <row r="282" spans="1:29" s="492" customFormat="1" x14ac:dyDescent="0.3">
      <c r="A282" s="500">
        <v>15</v>
      </c>
      <c r="B282" s="1749">
        <v>116117</v>
      </c>
      <c r="D282" s="71"/>
      <c r="E282" s="71"/>
      <c r="F282" s="1395" t="s">
        <v>1764</v>
      </c>
      <c r="G282" s="1395"/>
      <c r="H282" s="1395"/>
      <c r="I282" s="1395"/>
      <c r="J282" s="1395"/>
      <c r="K282" s="1395"/>
      <c r="L282" s="1395"/>
      <c r="M282" s="1395"/>
      <c r="N282" s="1395"/>
      <c r="O282" s="1395"/>
      <c r="P282" s="1395"/>
      <c r="Q282" s="1889">
        <v>10</v>
      </c>
      <c r="R282" s="1889"/>
      <c r="S282" s="1889">
        <v>10</v>
      </c>
      <c r="U282" s="2143"/>
      <c r="V282" s="2143"/>
      <c r="W282" s="2143"/>
      <c r="X282" s="2143"/>
      <c r="Y282" s="2143"/>
      <c r="Z282" s="2143"/>
      <c r="AA282" s="2143"/>
      <c r="AB282" s="2143"/>
      <c r="AC282" s="2143"/>
    </row>
    <row r="283" spans="1:29" s="492" customFormat="1" x14ac:dyDescent="0.3">
      <c r="A283" s="500">
        <v>15</v>
      </c>
      <c r="B283" s="1749">
        <v>116117</v>
      </c>
      <c r="D283" s="71"/>
      <c r="E283" s="71"/>
      <c r="F283" s="1395" t="s">
        <v>1765</v>
      </c>
      <c r="G283" s="1395"/>
      <c r="H283" s="1395"/>
      <c r="I283" s="1395"/>
      <c r="J283" s="1395"/>
      <c r="K283" s="1395"/>
      <c r="L283" s="1395"/>
      <c r="M283" s="1395"/>
      <c r="N283" s="1395"/>
      <c r="O283" s="1395"/>
      <c r="P283" s="1395"/>
      <c r="Q283" s="1889">
        <v>10</v>
      </c>
      <c r="R283" s="1889"/>
      <c r="S283" s="1889">
        <v>10</v>
      </c>
      <c r="U283" s="2143"/>
      <c r="V283" s="2143"/>
      <c r="W283" s="2143"/>
      <c r="X283" s="2143"/>
      <c r="Y283" s="2143"/>
      <c r="Z283" s="2143"/>
      <c r="AA283" s="2143"/>
      <c r="AB283" s="2143"/>
      <c r="AC283" s="2143"/>
    </row>
    <row r="284" spans="1:29" s="492" customFormat="1" x14ac:dyDescent="0.3">
      <c r="A284" s="500"/>
      <c r="B284" s="501"/>
      <c r="D284" s="71"/>
      <c r="E284" s="71"/>
      <c r="F284" s="1395" t="s">
        <v>1766</v>
      </c>
      <c r="G284" s="1395"/>
      <c r="H284" s="1395"/>
      <c r="I284" s="1395"/>
      <c r="J284" s="1395"/>
      <c r="K284" s="1395"/>
      <c r="L284" s="1395"/>
      <c r="M284" s="1395"/>
      <c r="N284" s="1395"/>
      <c r="O284" s="1395"/>
      <c r="P284" s="1395"/>
      <c r="Q284" s="1889">
        <v>10</v>
      </c>
      <c r="R284" s="1889"/>
      <c r="S284" s="1889">
        <v>10</v>
      </c>
      <c r="U284" s="2143"/>
      <c r="V284" s="2143"/>
      <c r="W284" s="2143"/>
      <c r="X284" s="2143"/>
      <c r="Y284" s="2143"/>
      <c r="Z284" s="2143"/>
      <c r="AA284" s="2143"/>
      <c r="AB284" s="2143"/>
      <c r="AC284" s="2143"/>
    </row>
    <row r="285" spans="1:29" s="492" customFormat="1" ht="21" customHeight="1" x14ac:dyDescent="0.3">
      <c r="A285" s="501"/>
      <c r="B285" s="501"/>
      <c r="D285" s="71"/>
      <c r="E285" s="71"/>
      <c r="F285" s="1395"/>
      <c r="G285" s="1395"/>
      <c r="H285" s="1395"/>
      <c r="I285" s="1395"/>
      <c r="J285" s="1395"/>
      <c r="K285" s="1395"/>
      <c r="L285" s="1395"/>
      <c r="M285" s="1395"/>
      <c r="N285" s="1395"/>
      <c r="O285" s="1395"/>
      <c r="P285" s="1395"/>
      <c r="Q285" s="1890">
        <f>SUM(Q281:Q284)</f>
        <v>40</v>
      </c>
      <c r="R285" s="1891"/>
      <c r="S285" s="1890">
        <f>SUM(S281:S284)</f>
        <v>40</v>
      </c>
    </row>
    <row r="286" spans="1:29" s="492" customFormat="1" ht="10.5" customHeight="1" x14ac:dyDescent="0.3">
      <c r="A286" s="501"/>
      <c r="B286" s="501"/>
      <c r="D286" s="71"/>
      <c r="E286" s="71"/>
      <c r="F286" s="595"/>
      <c r="G286" s="1499"/>
      <c r="H286" s="1605"/>
      <c r="I286" s="1605"/>
      <c r="J286" s="1499"/>
      <c r="K286" s="84"/>
      <c r="L286" s="1499"/>
      <c r="M286" s="1499"/>
      <c r="N286" s="1499"/>
      <c r="O286" s="1499"/>
      <c r="Q286" s="274"/>
      <c r="R286" s="274"/>
      <c r="S286" s="274"/>
    </row>
    <row r="287" spans="1:29" s="492" customFormat="1" ht="16.5" customHeight="1" x14ac:dyDescent="0.3">
      <c r="A287" s="501"/>
      <c r="B287" s="501"/>
      <c r="D287" s="1000" t="s">
        <v>298</v>
      </c>
      <c r="E287" s="1000">
        <v>8</v>
      </c>
      <c r="F287" s="1183" t="s">
        <v>165</v>
      </c>
      <c r="J287" s="68"/>
      <c r="K287" s="37"/>
      <c r="L287" s="68"/>
      <c r="M287" s="49"/>
    </row>
    <row r="288" spans="1:29" ht="16.5" customHeight="1" x14ac:dyDescent="0.3">
      <c r="A288" s="501"/>
      <c r="B288" s="501"/>
      <c r="D288" s="553" t="s">
        <v>298</v>
      </c>
      <c r="E288" s="553">
        <v>8.1</v>
      </c>
      <c r="F288" s="566" t="s">
        <v>29</v>
      </c>
      <c r="G288" s="3"/>
      <c r="H288" s="492"/>
      <c r="I288" s="492"/>
      <c r="J288" s="3"/>
      <c r="K288" s="3"/>
      <c r="L288" s="3"/>
      <c r="M288" s="3"/>
      <c r="N288" s="3"/>
      <c r="O288" s="3"/>
      <c r="Q288" s="138"/>
      <c r="R288" s="138"/>
      <c r="S288" s="146"/>
    </row>
    <row r="289" spans="1:22" ht="16.5" customHeight="1" x14ac:dyDescent="0.3">
      <c r="A289" s="501"/>
      <c r="B289" s="501"/>
      <c r="D289" s="36"/>
      <c r="E289" s="36"/>
      <c r="F289" s="111" t="s">
        <v>608</v>
      </c>
      <c r="G289" s="3"/>
      <c r="H289" s="492"/>
      <c r="I289" s="492"/>
      <c r="J289" s="3"/>
      <c r="K289" s="3"/>
      <c r="L289" s="3"/>
      <c r="M289" s="3"/>
      <c r="N289" s="3"/>
      <c r="O289" s="3"/>
      <c r="Q289" s="138"/>
      <c r="R289" s="138"/>
      <c r="S289" s="138"/>
    </row>
    <row r="290" spans="1:22" ht="16.5" customHeight="1" x14ac:dyDescent="0.3">
      <c r="A290" s="500"/>
      <c r="B290" s="490"/>
      <c r="D290" s="36"/>
      <c r="E290" s="36"/>
      <c r="F290" s="595" t="s">
        <v>40</v>
      </c>
      <c r="G290" s="3"/>
      <c r="H290" s="492"/>
      <c r="I290" s="492"/>
      <c r="J290" s="3"/>
      <c r="K290" s="3"/>
      <c r="L290" s="3"/>
      <c r="M290" s="3"/>
      <c r="N290" s="3"/>
      <c r="O290" s="3"/>
      <c r="Q290" s="274">
        <v>0</v>
      </c>
      <c r="R290" s="274"/>
      <c r="S290" s="274">
        <v>0</v>
      </c>
    </row>
    <row r="291" spans="1:22" s="492" customFormat="1" ht="16.5" hidden="1" customHeight="1" x14ac:dyDescent="0.3">
      <c r="A291" s="490"/>
      <c r="B291" s="500"/>
      <c r="D291" s="36"/>
      <c r="E291" s="36"/>
      <c r="F291" s="595" t="s">
        <v>637</v>
      </c>
      <c r="Q291" s="274">
        <v>0</v>
      </c>
      <c r="R291" s="274"/>
      <c r="S291" s="274">
        <v>0</v>
      </c>
      <c r="V291" s="605" t="s">
        <v>1212</v>
      </c>
    </row>
    <row r="292" spans="1:22" ht="16.5" customHeight="1" x14ac:dyDescent="0.3">
      <c r="A292" s="490"/>
      <c r="B292" s="490"/>
      <c r="D292" s="36"/>
      <c r="E292" s="36"/>
      <c r="F292" s="595" t="s">
        <v>155</v>
      </c>
      <c r="G292" s="3"/>
      <c r="H292" s="492"/>
      <c r="I292" s="492"/>
      <c r="J292" s="3"/>
      <c r="K292" s="3"/>
      <c r="L292" s="3"/>
      <c r="M292" s="3"/>
      <c r="N292" s="3"/>
      <c r="O292" s="3"/>
      <c r="Q292" s="274">
        <v>1161</v>
      </c>
      <c r="R292" s="274"/>
      <c r="S292" s="274">
        <v>2704</v>
      </c>
    </row>
    <row r="293" spans="1:22" ht="16.5" customHeight="1" x14ac:dyDescent="0.3">
      <c r="A293" s="490"/>
      <c r="B293" s="490"/>
      <c r="D293" s="36"/>
      <c r="E293" s="36"/>
      <c r="F293" s="595"/>
      <c r="G293" s="3"/>
      <c r="H293" s="492"/>
      <c r="I293" s="492"/>
      <c r="J293" s="3"/>
      <c r="K293" s="3"/>
      <c r="L293" s="3"/>
      <c r="M293" s="3"/>
      <c r="N293" s="3"/>
      <c r="O293" s="3"/>
      <c r="Q293" s="397">
        <f>SUM(Q290:Q292)</f>
        <v>1161</v>
      </c>
      <c r="R293" s="398"/>
      <c r="S293" s="397">
        <f>SUM(S290:S292)</f>
        <v>2704</v>
      </c>
    </row>
    <row r="294" spans="1:22" ht="16.5" customHeight="1" x14ac:dyDescent="0.3">
      <c r="A294" s="500"/>
      <c r="B294" s="490"/>
      <c r="D294" s="36"/>
      <c r="E294" s="36"/>
      <c r="F294" s="111" t="s">
        <v>346</v>
      </c>
      <c r="G294" s="3"/>
      <c r="H294" s="492"/>
      <c r="I294" s="492"/>
      <c r="J294" s="3"/>
      <c r="K294" s="3"/>
      <c r="L294" s="3"/>
      <c r="M294" s="3"/>
      <c r="N294" s="3"/>
      <c r="O294" s="3"/>
      <c r="Q294" s="138"/>
      <c r="R294" s="138"/>
      <c r="S294" s="138"/>
    </row>
    <row r="295" spans="1:22" s="492" customFormat="1" ht="16.5" hidden="1" customHeight="1" x14ac:dyDescent="0.3">
      <c r="A295" s="490"/>
      <c r="B295" s="500"/>
      <c r="D295" s="36"/>
      <c r="E295" s="36"/>
      <c r="F295" s="595" t="s">
        <v>637</v>
      </c>
      <c r="Q295" s="274">
        <v>0</v>
      </c>
      <c r="R295" s="274"/>
      <c r="S295" s="274">
        <v>0</v>
      </c>
      <c r="V295" s="605" t="s">
        <v>1212</v>
      </c>
    </row>
    <row r="296" spans="1:22" ht="16.5" customHeight="1" x14ac:dyDescent="0.3">
      <c r="A296" s="500"/>
      <c r="B296" s="490"/>
      <c r="D296" s="36"/>
      <c r="E296" s="36"/>
      <c r="F296" s="595" t="s">
        <v>155</v>
      </c>
      <c r="G296" s="3"/>
      <c r="H296" s="492"/>
      <c r="I296" s="492"/>
      <c r="J296" s="3"/>
      <c r="K296" s="3"/>
      <c r="L296" s="3"/>
      <c r="M296" s="3"/>
      <c r="N296" s="3"/>
      <c r="O296" s="3"/>
      <c r="Q296" s="283">
        <f>2565-368</f>
        <v>2197</v>
      </c>
      <c r="R296" s="274"/>
      <c r="S296" s="283">
        <v>3344</v>
      </c>
    </row>
    <row r="297" spans="1:22" s="492" customFormat="1" ht="16.5" customHeight="1" x14ac:dyDescent="0.3">
      <c r="A297" s="490"/>
      <c r="B297" s="500"/>
      <c r="D297" s="36"/>
      <c r="E297" s="36"/>
      <c r="F297" s="952"/>
      <c r="Q297" s="397">
        <f>SUM(Q294:Q296)</f>
        <v>2197</v>
      </c>
      <c r="R297" s="398"/>
      <c r="S297" s="397">
        <f>SUM(S294:S296)</f>
        <v>3344</v>
      </c>
    </row>
    <row r="298" spans="1:22" ht="9.9499999999999993" customHeight="1" x14ac:dyDescent="0.3">
      <c r="A298" s="490"/>
      <c r="B298" s="490"/>
      <c r="D298" s="36"/>
      <c r="E298" s="36"/>
      <c r="F298" s="51"/>
      <c r="G298" s="3"/>
      <c r="H298" s="492"/>
      <c r="I298" s="492"/>
      <c r="J298" s="3"/>
      <c r="K298" s="3"/>
      <c r="L298" s="3"/>
      <c r="M298" s="3"/>
      <c r="N298" s="3"/>
      <c r="O298" s="3"/>
      <c r="Q298" s="277"/>
      <c r="R298" s="274"/>
      <c r="S298" s="277"/>
    </row>
    <row r="299" spans="1:22" ht="16.5" customHeight="1" x14ac:dyDescent="0.3">
      <c r="A299" s="500"/>
      <c r="B299" s="490"/>
      <c r="D299" s="36"/>
      <c r="E299" s="36"/>
      <c r="F299" s="537" t="s">
        <v>108</v>
      </c>
      <c r="G299" s="3"/>
      <c r="H299" s="492"/>
      <c r="I299" s="492"/>
      <c r="J299" s="3"/>
      <c r="K299" s="3"/>
      <c r="L299" s="3"/>
      <c r="M299" s="3"/>
      <c r="N299" s="3"/>
      <c r="O299" s="3"/>
      <c r="Q299" s="397">
        <f>Q293+Q296</f>
        <v>3358</v>
      </c>
      <c r="R299" s="398"/>
      <c r="S299" s="397">
        <f>S293+S296</f>
        <v>6048</v>
      </c>
    </row>
    <row r="300" spans="1:22" s="492" customFormat="1" ht="16.5" customHeight="1" x14ac:dyDescent="0.3">
      <c r="A300" s="500"/>
      <c r="B300" s="500"/>
      <c r="D300" s="36"/>
      <c r="E300" s="36"/>
      <c r="F300" s="739"/>
      <c r="Q300" s="398"/>
      <c r="R300" s="398"/>
      <c r="S300" s="398"/>
    </row>
    <row r="301" spans="1:22" s="492" customFormat="1" ht="16.5" customHeight="1" x14ac:dyDescent="0.3">
      <c r="A301" s="500"/>
      <c r="B301" s="500"/>
      <c r="D301" s="36"/>
      <c r="E301" s="36"/>
      <c r="F301" s="111" t="s">
        <v>1213</v>
      </c>
      <c r="J301" s="398"/>
      <c r="K301" s="398"/>
      <c r="L301" s="398"/>
    </row>
    <row r="302" spans="1:22" s="492" customFormat="1" ht="16.5" customHeight="1" x14ac:dyDescent="0.3">
      <c r="A302" s="490"/>
      <c r="B302" s="500"/>
      <c r="D302" s="36"/>
      <c r="E302" s="36"/>
      <c r="F302" s="559" t="s">
        <v>824</v>
      </c>
      <c r="G302" s="478"/>
      <c r="H302" s="478"/>
      <c r="I302" s="478"/>
      <c r="J302" s="1266"/>
      <c r="K302" s="1266"/>
      <c r="L302" s="1266"/>
      <c r="M302" s="478"/>
      <c r="N302" s="478"/>
      <c r="O302" s="478"/>
      <c r="P302" s="478"/>
      <c r="Q302" s="478"/>
      <c r="R302" s="478"/>
      <c r="S302" s="478"/>
    </row>
    <row r="303" spans="1:22" ht="16.5" customHeight="1" x14ac:dyDescent="0.3">
      <c r="A303" s="500"/>
      <c r="B303" s="490"/>
      <c r="D303" s="36"/>
      <c r="E303" s="36"/>
      <c r="F303" s="1267" t="s">
        <v>800</v>
      </c>
      <c r="G303" s="478"/>
      <c r="H303" s="478"/>
      <c r="I303" s="478"/>
      <c r="J303" s="532"/>
      <c r="K303" s="532"/>
      <c r="L303" s="532"/>
      <c r="M303" s="478"/>
      <c r="N303" s="478"/>
      <c r="O303" s="478"/>
      <c r="P303" s="478"/>
      <c r="Q303" s="478"/>
      <c r="R303" s="478"/>
      <c r="S303" s="478"/>
    </row>
    <row r="304" spans="1:22" ht="16.5" customHeight="1" x14ac:dyDescent="0.3">
      <c r="A304" s="490">
        <v>7</v>
      </c>
      <c r="B304" s="490" t="s">
        <v>245</v>
      </c>
      <c r="D304" s="36"/>
      <c r="E304" s="36"/>
      <c r="F304" s="595" t="s">
        <v>216</v>
      </c>
      <c r="G304" s="3"/>
      <c r="H304" s="492"/>
      <c r="I304" s="492"/>
      <c r="J304" s="146"/>
      <c r="K304" s="138"/>
      <c r="L304" s="146"/>
      <c r="M304" s="3"/>
      <c r="N304" s="3"/>
      <c r="O304" s="3"/>
      <c r="Q304" s="3"/>
      <c r="R304" s="3"/>
      <c r="S304" s="3"/>
    </row>
    <row r="305" spans="1:21" ht="16.5" customHeight="1" x14ac:dyDescent="0.3">
      <c r="A305" s="490"/>
      <c r="B305" s="490"/>
      <c r="D305" s="36"/>
      <c r="E305" s="36"/>
      <c r="F305" s="595" t="s">
        <v>611</v>
      </c>
      <c r="G305" s="3"/>
      <c r="H305" s="492"/>
      <c r="I305" s="492"/>
      <c r="J305" s="277">
        <v>1161</v>
      </c>
      <c r="K305" s="274"/>
      <c r="L305" s="277">
        <v>2704</v>
      </c>
      <c r="M305" s="3"/>
      <c r="N305" s="3"/>
      <c r="O305" s="3"/>
      <c r="Q305" s="274">
        <v>1161</v>
      </c>
      <c r="R305" s="3"/>
      <c r="S305" s="274">
        <v>2704</v>
      </c>
    </row>
    <row r="306" spans="1:21" ht="16.5" customHeight="1" x14ac:dyDescent="0.3">
      <c r="A306" s="490"/>
      <c r="B306" s="490"/>
      <c r="D306" s="36"/>
      <c r="E306" s="36"/>
      <c r="F306" s="595" t="s">
        <v>612</v>
      </c>
      <c r="G306" s="3"/>
      <c r="H306" s="492"/>
      <c r="I306" s="492"/>
      <c r="J306" s="277">
        <v>2565</v>
      </c>
      <c r="K306" s="274"/>
      <c r="L306" s="277">
        <v>3344</v>
      </c>
      <c r="M306" s="3"/>
      <c r="N306" s="3"/>
      <c r="O306" s="3"/>
      <c r="Q306" s="274">
        <v>2197</v>
      </c>
      <c r="R306" s="3"/>
      <c r="S306" s="274">
        <v>3344</v>
      </c>
    </row>
    <row r="307" spans="1:21" ht="16.5" customHeight="1" x14ac:dyDescent="0.3">
      <c r="A307" s="490"/>
      <c r="B307" s="490"/>
      <c r="D307" s="36"/>
      <c r="E307" s="36"/>
      <c r="F307" s="595" t="s">
        <v>212</v>
      </c>
      <c r="G307" s="3"/>
      <c r="H307" s="492"/>
      <c r="I307" s="492"/>
      <c r="J307" s="3"/>
      <c r="K307" s="3"/>
      <c r="L307" s="3"/>
      <c r="M307" s="3"/>
      <c r="N307" s="3"/>
      <c r="O307" s="3"/>
      <c r="Q307" s="283">
        <v>0</v>
      </c>
      <c r="R307" s="274"/>
      <c r="S307" s="277">
        <v>0</v>
      </c>
    </row>
    <row r="308" spans="1:21" ht="16.5" customHeight="1" x14ac:dyDescent="0.3">
      <c r="A308" s="490"/>
      <c r="B308" s="490"/>
      <c r="D308" s="36"/>
      <c r="E308" s="36"/>
      <c r="F308" s="566" t="s">
        <v>108</v>
      </c>
      <c r="G308" s="3"/>
      <c r="H308" s="492"/>
      <c r="I308" s="492"/>
      <c r="J308" s="3"/>
      <c r="K308" s="3"/>
      <c r="L308" s="3"/>
      <c r="M308" s="3"/>
      <c r="N308" s="3"/>
      <c r="O308" s="3"/>
      <c r="Q308" s="397">
        <f>SUM(Q305:Q307)</f>
        <v>3358</v>
      </c>
      <c r="R308" s="398"/>
      <c r="S308" s="397">
        <f>SUM(S305:S307)</f>
        <v>6048</v>
      </c>
    </row>
    <row r="309" spans="1:21" ht="17.25" thickBot="1" x14ac:dyDescent="0.35">
      <c r="A309" s="490"/>
      <c r="B309" s="490"/>
      <c r="D309" s="36"/>
      <c r="E309" s="36"/>
      <c r="F309" s="595"/>
      <c r="G309" s="3"/>
      <c r="H309" s="492"/>
      <c r="I309" s="492"/>
      <c r="J309" s="3"/>
      <c r="K309" s="3"/>
      <c r="L309" s="3"/>
      <c r="M309" s="3"/>
      <c r="N309" s="3"/>
      <c r="O309" s="3"/>
      <c r="Q309" s="146"/>
      <c r="R309" s="138"/>
      <c r="S309" s="146"/>
    </row>
    <row r="310" spans="1:21" ht="16.5" customHeight="1" x14ac:dyDescent="0.3">
      <c r="A310" s="500"/>
      <c r="B310" s="500"/>
      <c r="D310" s="36"/>
      <c r="E310" s="36"/>
      <c r="F310" s="1245" t="s">
        <v>1172</v>
      </c>
      <c r="G310" s="1246"/>
      <c r="H310" s="1246"/>
      <c r="I310" s="1246"/>
      <c r="J310" s="1246"/>
      <c r="K310" s="1246"/>
      <c r="L310" s="1246"/>
      <c r="M310" s="1246"/>
      <c r="N310" s="1246"/>
      <c r="O310" s="1246"/>
      <c r="P310" s="1246"/>
      <c r="Q310" s="1246"/>
      <c r="R310" s="1246"/>
      <c r="S310" s="1247"/>
      <c r="U310" s="868"/>
    </row>
    <row r="311" spans="1:21" ht="9.9499999999999993" customHeight="1" x14ac:dyDescent="0.3">
      <c r="A311" s="500"/>
      <c r="B311" s="500"/>
      <c r="D311" s="36"/>
      <c r="E311" s="36"/>
      <c r="F311" s="1248"/>
      <c r="G311" s="1249"/>
      <c r="H311" s="1249"/>
      <c r="I311" s="1249"/>
      <c r="J311" s="1249"/>
      <c r="K311" s="1249"/>
      <c r="L311" s="1249"/>
      <c r="M311" s="1249"/>
      <c r="N311" s="1249"/>
      <c r="O311" s="1249"/>
      <c r="P311" s="1249"/>
      <c r="Q311" s="1249"/>
      <c r="R311" s="1249"/>
      <c r="S311" s="1250"/>
      <c r="U311" s="868"/>
    </row>
    <row r="312" spans="1:21" ht="16.5" customHeight="1" x14ac:dyDescent="0.3">
      <c r="A312" s="500"/>
      <c r="B312" s="500"/>
      <c r="D312" s="36"/>
      <c r="E312" s="36"/>
      <c r="F312" s="1248" t="s">
        <v>729</v>
      </c>
      <c r="G312" s="1249"/>
      <c r="H312" s="1249"/>
      <c r="I312" s="1249"/>
      <c r="J312" s="1249"/>
      <c r="K312" s="1249"/>
      <c r="L312" s="1249"/>
      <c r="M312" s="1249"/>
      <c r="N312" s="1249"/>
      <c r="O312" s="1249"/>
      <c r="P312" s="1249"/>
      <c r="Q312" s="1249"/>
      <c r="R312" s="1249"/>
      <c r="S312" s="1250"/>
      <c r="U312" s="868"/>
    </row>
    <row r="313" spans="1:21" ht="66" customHeight="1" x14ac:dyDescent="0.3">
      <c r="A313" s="502">
        <v>117</v>
      </c>
      <c r="B313" s="500"/>
      <c r="C313" s="492"/>
      <c r="D313" s="36"/>
      <c r="E313" s="36"/>
      <c r="F313" s="2144" t="s">
        <v>1946</v>
      </c>
      <c r="G313" s="2145"/>
      <c r="H313" s="2145"/>
      <c r="I313" s="2145"/>
      <c r="J313" s="2145"/>
      <c r="K313" s="2145"/>
      <c r="L313" s="2145"/>
      <c r="M313" s="2145"/>
      <c r="N313" s="2145"/>
      <c r="O313" s="2145"/>
      <c r="P313" s="2145"/>
      <c r="Q313" s="2145"/>
      <c r="R313" s="2145"/>
      <c r="S313" s="2146"/>
      <c r="U313" s="704"/>
    </row>
    <row r="314" spans="1:21" s="492" customFormat="1" ht="39.75" customHeight="1" thickBot="1" x14ac:dyDescent="0.35">
      <c r="A314" s="2147" t="s">
        <v>1458</v>
      </c>
      <c r="B314" s="2147"/>
      <c r="D314" s="1162"/>
      <c r="E314" s="1162"/>
      <c r="F314" s="2148" t="s">
        <v>1947</v>
      </c>
      <c r="G314" s="2149"/>
      <c r="H314" s="2149"/>
      <c r="I314" s="2149"/>
      <c r="J314" s="2149"/>
      <c r="K314" s="2149"/>
      <c r="L314" s="2149"/>
      <c r="M314" s="2149"/>
      <c r="N314" s="2149"/>
      <c r="O314" s="2149"/>
      <c r="P314" s="2149"/>
      <c r="Q314" s="2149"/>
      <c r="R314" s="2149"/>
      <c r="S314" s="2150"/>
      <c r="U314" s="704"/>
    </row>
    <row r="315" spans="1:21" s="492" customFormat="1" x14ac:dyDescent="0.3">
      <c r="A315" s="501"/>
      <c r="B315" s="501"/>
      <c r="D315" s="71"/>
      <c r="E315" s="71"/>
      <c r="F315" s="595"/>
      <c r="G315" s="1163"/>
      <c r="H315" s="1605"/>
      <c r="I315" s="1605"/>
      <c r="J315" s="1163"/>
      <c r="K315" s="84"/>
      <c r="L315" s="1163"/>
      <c r="M315" s="1163"/>
      <c r="N315" s="1163"/>
      <c r="O315" s="1163"/>
      <c r="Q315" s="274"/>
      <c r="R315" s="274"/>
      <c r="S315" s="274"/>
    </row>
    <row r="316" spans="1:21" s="492" customFormat="1" x14ac:dyDescent="0.3">
      <c r="A316" s="235"/>
      <c r="B316" s="501"/>
      <c r="D316" s="71"/>
      <c r="E316" s="71"/>
      <c r="F316" s="595"/>
      <c r="G316" s="1163"/>
      <c r="H316" s="1605"/>
      <c r="I316" s="1605"/>
      <c r="J316" s="1163"/>
      <c r="K316" s="84"/>
      <c r="L316" s="1163"/>
      <c r="M316" s="1163"/>
      <c r="N316" s="1163"/>
      <c r="O316" s="1163"/>
      <c r="Q316" s="274"/>
      <c r="R316" s="274"/>
      <c r="S316" s="274"/>
    </row>
    <row r="317" spans="1:21" x14ac:dyDescent="0.3">
      <c r="B317" s="235"/>
      <c r="F317" s="3"/>
      <c r="G317" s="3"/>
      <c r="H317" s="492"/>
      <c r="I317" s="492"/>
      <c r="J317" s="3"/>
      <c r="K317" s="3"/>
      <c r="L317" s="3"/>
      <c r="M317" s="3"/>
      <c r="N317" s="3"/>
      <c r="O317" s="3"/>
      <c r="Q317" s="3"/>
      <c r="R317" s="3"/>
      <c r="S317" s="3"/>
    </row>
    <row r="318" spans="1:21" x14ac:dyDescent="0.3">
      <c r="Q318" s="3"/>
      <c r="R318" s="3"/>
      <c r="S318" s="3"/>
    </row>
    <row r="319" spans="1:21" x14ac:dyDescent="0.3">
      <c r="Q319" s="3"/>
      <c r="R319" s="3"/>
      <c r="S319" s="3"/>
    </row>
    <row r="320" spans="1:21" x14ac:dyDescent="0.3">
      <c r="Q320" s="3"/>
      <c r="R320" s="3"/>
      <c r="S320" s="3"/>
    </row>
    <row r="321" spans="17:19" x14ac:dyDescent="0.3">
      <c r="Q321" s="3"/>
      <c r="R321" s="3"/>
      <c r="S321" s="3"/>
    </row>
    <row r="322" spans="17:19" x14ac:dyDescent="0.3">
      <c r="Q322" s="3"/>
      <c r="R322" s="3"/>
      <c r="S322" s="3"/>
    </row>
    <row r="323" spans="17:19" x14ac:dyDescent="0.3">
      <c r="Q323" s="3"/>
      <c r="R323" s="3"/>
      <c r="S323" s="3"/>
    </row>
    <row r="324" spans="17:19" x14ac:dyDescent="0.3">
      <c r="Q324" s="3"/>
      <c r="R324" s="3"/>
      <c r="S324" s="3"/>
    </row>
    <row r="325" spans="17:19" x14ac:dyDescent="0.3">
      <c r="Q325" s="3"/>
      <c r="R325" s="3"/>
      <c r="S325" s="3"/>
    </row>
    <row r="326" spans="17:19" x14ac:dyDescent="0.3">
      <c r="Q326" s="3"/>
      <c r="R326" s="3"/>
      <c r="S326" s="3"/>
    </row>
    <row r="327" spans="17:19" x14ac:dyDescent="0.3">
      <c r="Q327" s="3"/>
      <c r="R327" s="3"/>
      <c r="S327" s="3"/>
    </row>
    <row r="328" spans="17:19" x14ac:dyDescent="0.3">
      <c r="Q328" s="3"/>
      <c r="R328" s="3"/>
      <c r="S328" s="3"/>
    </row>
    <row r="329" spans="17:19" x14ac:dyDescent="0.3">
      <c r="Q329" s="3"/>
      <c r="R329" s="3"/>
      <c r="S329" s="3"/>
    </row>
    <row r="330" spans="17:19" x14ac:dyDescent="0.3">
      <c r="Q330" s="3"/>
      <c r="R330" s="3"/>
      <c r="S330" s="3"/>
    </row>
    <row r="331" spans="17:19" x14ac:dyDescent="0.3">
      <c r="Q331" s="3"/>
      <c r="R331" s="3"/>
      <c r="S331" s="3"/>
    </row>
    <row r="332" spans="17:19" x14ac:dyDescent="0.3">
      <c r="Q332" s="3"/>
      <c r="R332" s="3"/>
      <c r="S332" s="3"/>
    </row>
    <row r="333" spans="17:19" x14ac:dyDescent="0.3">
      <c r="Q333" s="3"/>
      <c r="R333" s="3"/>
      <c r="S333" s="3"/>
    </row>
    <row r="334" spans="17:19" x14ac:dyDescent="0.3">
      <c r="Q334" s="3"/>
      <c r="R334" s="3"/>
      <c r="S334" s="3"/>
    </row>
    <row r="335" spans="17:19" x14ac:dyDescent="0.3">
      <c r="Q335" s="3"/>
      <c r="R335" s="3"/>
      <c r="S335" s="3"/>
    </row>
    <row r="336" spans="17:19" x14ac:dyDescent="0.3">
      <c r="Q336" s="3"/>
      <c r="R336" s="3"/>
      <c r="S336" s="3"/>
    </row>
    <row r="337" spans="17:19" x14ac:dyDescent="0.3">
      <c r="Q337" s="3"/>
      <c r="R337" s="3"/>
      <c r="S337" s="3"/>
    </row>
    <row r="338" spans="17:19" x14ac:dyDescent="0.3">
      <c r="Q338" s="3"/>
      <c r="R338" s="3"/>
      <c r="S338" s="3"/>
    </row>
    <row r="339" spans="17:19" x14ac:dyDescent="0.3">
      <c r="Q339" s="3"/>
      <c r="R339" s="3"/>
      <c r="S339" s="3"/>
    </row>
    <row r="340" spans="17:19" x14ac:dyDescent="0.3">
      <c r="Q340" s="3"/>
      <c r="R340" s="3"/>
      <c r="S340" s="3"/>
    </row>
    <row r="341" spans="17:19" x14ac:dyDescent="0.3">
      <c r="Q341" s="3"/>
      <c r="R341" s="3"/>
      <c r="S341" s="3"/>
    </row>
    <row r="342" spans="17:19" x14ac:dyDescent="0.3">
      <c r="Q342" s="3"/>
      <c r="R342" s="3"/>
      <c r="S342" s="3"/>
    </row>
    <row r="343" spans="17:19" x14ac:dyDescent="0.3">
      <c r="Q343" s="3"/>
      <c r="R343" s="3"/>
      <c r="S343" s="3"/>
    </row>
    <row r="344" spans="17:19" x14ac:dyDescent="0.3">
      <c r="Q344" s="3"/>
      <c r="R344" s="3"/>
      <c r="S344" s="3"/>
    </row>
    <row r="345" spans="17:19" x14ac:dyDescent="0.3">
      <c r="Q345" s="3"/>
      <c r="R345" s="3"/>
      <c r="S345" s="3"/>
    </row>
    <row r="346" spans="17:19" x14ac:dyDescent="0.3">
      <c r="Q346" s="3"/>
      <c r="R346" s="3"/>
      <c r="S346" s="3"/>
    </row>
    <row r="347" spans="17:19" x14ac:dyDescent="0.3">
      <c r="Q347" s="3"/>
      <c r="R347" s="3"/>
      <c r="S347" s="3"/>
    </row>
    <row r="348" spans="17:19" x14ac:dyDescent="0.3">
      <c r="Q348" s="3"/>
      <c r="R348" s="3"/>
      <c r="S348" s="3"/>
    </row>
    <row r="349" spans="17:19" x14ac:dyDescent="0.3">
      <c r="Q349" s="3"/>
      <c r="R349" s="3"/>
      <c r="S349" s="3"/>
    </row>
    <row r="350" spans="17:19" x14ac:dyDescent="0.3">
      <c r="Q350" s="3"/>
      <c r="R350" s="3"/>
      <c r="S350" s="3"/>
    </row>
    <row r="351" spans="17:19" x14ac:dyDescent="0.3">
      <c r="Q351" s="3"/>
      <c r="R351" s="3"/>
      <c r="S351" s="3"/>
    </row>
    <row r="352" spans="17:19" x14ac:dyDescent="0.3">
      <c r="Q352" s="3"/>
      <c r="R352" s="3"/>
      <c r="S352" s="3"/>
    </row>
    <row r="353" spans="17:19" x14ac:dyDescent="0.3">
      <c r="Q353" s="3"/>
      <c r="R353" s="3"/>
      <c r="S353" s="3"/>
    </row>
    <row r="354" spans="17:19" x14ac:dyDescent="0.3">
      <c r="Q354" s="3"/>
      <c r="R354" s="3"/>
      <c r="S354" s="3"/>
    </row>
    <row r="355" spans="17:19" x14ac:dyDescent="0.3">
      <c r="Q355" s="3"/>
      <c r="R355" s="3"/>
      <c r="S355" s="3"/>
    </row>
    <row r="356" spans="17:19" x14ac:dyDescent="0.3">
      <c r="Q356" s="3"/>
      <c r="R356" s="3"/>
      <c r="S356" s="3"/>
    </row>
    <row r="357" spans="17:19" x14ac:dyDescent="0.3">
      <c r="Q357" s="3"/>
      <c r="R357" s="3"/>
      <c r="S357" s="3"/>
    </row>
    <row r="358" spans="17:19" x14ac:dyDescent="0.3">
      <c r="Q358" s="3"/>
      <c r="R358" s="3"/>
      <c r="S358" s="3"/>
    </row>
    <row r="359" spans="17:19" x14ac:dyDescent="0.3">
      <c r="Q359" s="3"/>
      <c r="R359" s="3"/>
      <c r="S359" s="3"/>
    </row>
    <row r="360" spans="17:19" x14ac:dyDescent="0.3">
      <c r="Q360" s="3"/>
      <c r="R360" s="3"/>
      <c r="S360" s="3"/>
    </row>
    <row r="361" spans="17:19" x14ac:dyDescent="0.3">
      <c r="Q361" s="3"/>
      <c r="R361" s="3"/>
      <c r="S361" s="3"/>
    </row>
    <row r="362" spans="17:19" x14ac:dyDescent="0.3">
      <c r="Q362" s="3"/>
      <c r="R362" s="3"/>
      <c r="S362" s="3"/>
    </row>
    <row r="363" spans="17:19" x14ac:dyDescent="0.3">
      <c r="Q363" s="3"/>
      <c r="R363" s="3"/>
      <c r="S363" s="3"/>
    </row>
    <row r="364" spans="17:19" x14ac:dyDescent="0.3">
      <c r="Q364" s="3"/>
      <c r="R364" s="3"/>
      <c r="S364" s="3"/>
    </row>
    <row r="365" spans="17:19" x14ac:dyDescent="0.3">
      <c r="Q365" s="3"/>
      <c r="R365" s="3"/>
      <c r="S365" s="3"/>
    </row>
    <row r="366" spans="17:19" x14ac:dyDescent="0.3">
      <c r="Q366" s="3"/>
      <c r="R366" s="3"/>
      <c r="S366" s="3"/>
    </row>
    <row r="367" spans="17:19" x14ac:dyDescent="0.3">
      <c r="Q367" s="3"/>
      <c r="R367" s="3"/>
      <c r="S367" s="3"/>
    </row>
    <row r="368" spans="17:19" x14ac:dyDescent="0.3">
      <c r="Q368" s="3"/>
      <c r="R368" s="3"/>
      <c r="S368" s="3"/>
    </row>
    <row r="369" spans="17:19" x14ac:dyDescent="0.3">
      <c r="Q369" s="3"/>
      <c r="R369" s="3"/>
      <c r="S369" s="3"/>
    </row>
    <row r="370" spans="17:19" x14ac:dyDescent="0.3">
      <c r="Q370" s="3"/>
      <c r="R370" s="3"/>
      <c r="S370" s="3"/>
    </row>
    <row r="371" spans="17:19" x14ac:dyDescent="0.3">
      <c r="Q371" s="3"/>
      <c r="R371" s="3"/>
      <c r="S371" s="3"/>
    </row>
    <row r="372" spans="17:19" x14ac:dyDescent="0.3">
      <c r="Q372" s="3"/>
      <c r="R372" s="3"/>
      <c r="S372" s="3"/>
    </row>
    <row r="373" spans="17:19" x14ac:dyDescent="0.3">
      <c r="Q373" s="3"/>
      <c r="R373" s="3"/>
      <c r="S373" s="3"/>
    </row>
    <row r="374" spans="17:19" x14ac:dyDescent="0.3">
      <c r="Q374" s="3"/>
      <c r="R374" s="3"/>
      <c r="S374" s="3"/>
    </row>
    <row r="375" spans="17:19" x14ac:dyDescent="0.3">
      <c r="Q375" s="3"/>
      <c r="R375" s="3"/>
      <c r="S375" s="3"/>
    </row>
    <row r="376" spans="17:19" x14ac:dyDescent="0.3">
      <c r="Q376" s="3"/>
      <c r="R376" s="3"/>
      <c r="S376" s="3"/>
    </row>
    <row r="377" spans="17:19" x14ac:dyDescent="0.3">
      <c r="Q377" s="3"/>
      <c r="R377" s="3"/>
      <c r="S377" s="3"/>
    </row>
    <row r="378" spans="17:19" x14ac:dyDescent="0.3">
      <c r="Q378" s="3"/>
      <c r="R378" s="3"/>
      <c r="S378" s="3"/>
    </row>
    <row r="379" spans="17:19" x14ac:dyDescent="0.3">
      <c r="Q379" s="3"/>
      <c r="R379" s="3"/>
      <c r="S379" s="3"/>
    </row>
    <row r="380" spans="17:19" x14ac:dyDescent="0.3">
      <c r="Q380" s="3"/>
      <c r="R380" s="3"/>
      <c r="S380" s="3"/>
    </row>
    <row r="381" spans="17:19" x14ac:dyDescent="0.3">
      <c r="Q381" s="3"/>
      <c r="R381" s="3"/>
      <c r="S381" s="3"/>
    </row>
    <row r="382" spans="17:19" x14ac:dyDescent="0.3">
      <c r="Q382" s="3"/>
      <c r="R382" s="3"/>
      <c r="S382" s="3"/>
    </row>
    <row r="383" spans="17:19" x14ac:dyDescent="0.3">
      <c r="Q383" s="3"/>
      <c r="R383" s="3"/>
      <c r="S383" s="3"/>
    </row>
    <row r="384" spans="17:19" x14ac:dyDescent="0.3">
      <c r="Q384" s="3"/>
      <c r="R384" s="3"/>
      <c r="S384" s="3"/>
    </row>
    <row r="385" spans="17:19" x14ac:dyDescent="0.3">
      <c r="Q385" s="3"/>
      <c r="R385" s="3"/>
      <c r="S385" s="3"/>
    </row>
    <row r="386" spans="17:19" x14ac:dyDescent="0.3">
      <c r="Q386" s="3"/>
      <c r="R386" s="3"/>
      <c r="S386" s="3"/>
    </row>
    <row r="387" spans="17:19" x14ac:dyDescent="0.3">
      <c r="Q387" s="3"/>
      <c r="R387" s="3"/>
      <c r="S387" s="3"/>
    </row>
    <row r="388" spans="17:19" x14ac:dyDescent="0.3">
      <c r="Q388" s="3"/>
      <c r="R388" s="3"/>
      <c r="S388" s="3"/>
    </row>
    <row r="389" spans="17:19" x14ac:dyDescent="0.3">
      <c r="Q389" s="3"/>
      <c r="R389" s="3"/>
      <c r="S389" s="3"/>
    </row>
    <row r="390" spans="17:19" x14ac:dyDescent="0.3">
      <c r="Q390" s="3"/>
      <c r="R390" s="3"/>
      <c r="S390" s="3"/>
    </row>
    <row r="391" spans="17:19" x14ac:dyDescent="0.3">
      <c r="Q391" s="3"/>
      <c r="R391" s="3"/>
      <c r="S391" s="3"/>
    </row>
    <row r="392" spans="17:19" x14ac:dyDescent="0.3">
      <c r="Q392" s="3"/>
      <c r="R392" s="3"/>
      <c r="S392" s="3"/>
    </row>
    <row r="393" spans="17:19" x14ac:dyDescent="0.3">
      <c r="Q393" s="3"/>
      <c r="R393" s="3"/>
      <c r="S393" s="3"/>
    </row>
    <row r="394" spans="17:19" x14ac:dyDescent="0.3">
      <c r="Q394" s="3"/>
      <c r="R394" s="3"/>
      <c r="S394" s="3"/>
    </row>
    <row r="395" spans="17:19" x14ac:dyDescent="0.3">
      <c r="Q395" s="3"/>
      <c r="R395" s="3"/>
      <c r="S395" s="3"/>
    </row>
    <row r="396" spans="17:19" x14ac:dyDescent="0.3">
      <c r="Q396" s="3"/>
      <c r="R396" s="3"/>
      <c r="S396" s="3"/>
    </row>
    <row r="397" spans="17:19" x14ac:dyDescent="0.3">
      <c r="Q397" s="3"/>
      <c r="R397" s="3"/>
      <c r="S397" s="3"/>
    </row>
    <row r="398" spans="17:19" x14ac:dyDescent="0.3">
      <c r="Q398" s="3"/>
      <c r="R398" s="3"/>
      <c r="S398" s="3"/>
    </row>
    <row r="399" spans="17:19" x14ac:dyDescent="0.3">
      <c r="Q399" s="3"/>
      <c r="R399" s="3"/>
      <c r="S399" s="3"/>
    </row>
    <row r="400" spans="17:19" x14ac:dyDescent="0.3">
      <c r="Q400" s="3"/>
      <c r="R400" s="3"/>
      <c r="S400" s="3"/>
    </row>
    <row r="401" spans="17:19" x14ac:dyDescent="0.3">
      <c r="Q401" s="3"/>
      <c r="R401" s="3"/>
      <c r="S401" s="3"/>
    </row>
    <row r="402" spans="17:19" x14ac:dyDescent="0.3">
      <c r="Q402" s="3"/>
      <c r="R402" s="3"/>
      <c r="S402" s="3"/>
    </row>
    <row r="403" spans="17:19" x14ac:dyDescent="0.3">
      <c r="Q403" s="3"/>
      <c r="R403" s="3"/>
      <c r="S403" s="3"/>
    </row>
    <row r="404" spans="17:19" x14ac:dyDescent="0.3">
      <c r="Q404" s="3"/>
      <c r="R404" s="3"/>
      <c r="S404" s="3"/>
    </row>
    <row r="405" spans="17:19" x14ac:dyDescent="0.3">
      <c r="Q405" s="3"/>
      <c r="R405" s="3"/>
      <c r="S405" s="3"/>
    </row>
    <row r="406" spans="17:19" x14ac:dyDescent="0.3">
      <c r="Q406" s="3"/>
      <c r="R406" s="3"/>
      <c r="S406" s="3"/>
    </row>
    <row r="407" spans="17:19" x14ac:dyDescent="0.3">
      <c r="Q407" s="3"/>
      <c r="R407" s="3"/>
      <c r="S407" s="3"/>
    </row>
    <row r="408" spans="17:19" x14ac:dyDescent="0.3">
      <c r="Q408" s="3"/>
      <c r="R408" s="3"/>
      <c r="S408" s="3"/>
    </row>
    <row r="409" spans="17:19" x14ac:dyDescent="0.3">
      <c r="Q409" s="3"/>
      <c r="R409" s="3"/>
      <c r="S409" s="3"/>
    </row>
    <row r="410" spans="17:19" x14ac:dyDescent="0.3">
      <c r="Q410" s="3"/>
      <c r="R410" s="3"/>
      <c r="S410" s="3"/>
    </row>
    <row r="442" ht="11.25" customHeight="1" x14ac:dyDescent="0.3"/>
  </sheetData>
  <customSheetViews>
    <customSheetView guid="{7F222B88-8DE7-4209-9261-78C075D2F561}" scale="75" showPageBreaks="1" printArea="1" hiddenRows="1" view="pageBreakPreview" showRuler="0">
      <pane ySplit="2" topLeftCell="A3" activePane="bottomLeft" state="frozen"/>
      <selection pane="bottomLeft" activeCell="E12" sqref="E12:E48"/>
      <rowBreaks count="1" manualBreakCount="1">
        <brk id="69" max="15" man="1"/>
      </rowBreaks>
      <pageMargins left="0.74803149606299213" right="0.62992125984251968" top="0.70866141732283472" bottom="0.70866141732283472" header="0.51181102362204722" footer="0.51181102362204722"/>
      <pageSetup paperSize="9" scale="57" orientation="portrait" r:id="rId1"/>
      <headerFooter alignWithMargins="0">
        <oddFooter>&amp;C&amp;"Arial Narrow,Regular"Page &amp;P of &amp;N</oddFooter>
      </headerFooter>
    </customSheetView>
  </customSheetViews>
  <mergeCells count="60">
    <mergeCell ref="F260:S260"/>
    <mergeCell ref="F261:S261"/>
    <mergeCell ref="F276:S276"/>
    <mergeCell ref="B76:B78"/>
    <mergeCell ref="F82:S82"/>
    <mergeCell ref="F81:S81"/>
    <mergeCell ref="F79:S79"/>
    <mergeCell ref="F90:S90"/>
    <mergeCell ref="F87:S87"/>
    <mergeCell ref="F83:S83"/>
    <mergeCell ref="A118:A121"/>
    <mergeCell ref="F121:S121"/>
    <mergeCell ref="F197:S197"/>
    <mergeCell ref="F182:S182"/>
    <mergeCell ref="F184:S184"/>
    <mergeCell ref="F186:S186"/>
    <mergeCell ref="F187:S187"/>
    <mergeCell ref="F189:S189"/>
    <mergeCell ref="F146:H146"/>
    <mergeCell ref="F179:S179"/>
    <mergeCell ref="F181:S181"/>
    <mergeCell ref="F160:H160"/>
    <mergeCell ref="F122:S122"/>
    <mergeCell ref="G1:S1"/>
    <mergeCell ref="G2:S2"/>
    <mergeCell ref="F12:S12"/>
    <mergeCell ref="F17:S17"/>
    <mergeCell ref="F53:S53"/>
    <mergeCell ref="A314:B314"/>
    <mergeCell ref="F134:S134"/>
    <mergeCell ref="F139:S139"/>
    <mergeCell ref="A136:A139"/>
    <mergeCell ref="F314:S314"/>
    <mergeCell ref="F313:S313"/>
    <mergeCell ref="F238:S238"/>
    <mergeCell ref="F262:S262"/>
    <mergeCell ref="F231:S231"/>
    <mergeCell ref="F240:S240"/>
    <mergeCell ref="F244:S244"/>
    <mergeCell ref="F247:S247"/>
    <mergeCell ref="H218:Q218"/>
    <mergeCell ref="F250:S250"/>
    <mergeCell ref="F253:S253"/>
    <mergeCell ref="F256:S256"/>
    <mergeCell ref="U76:AC85"/>
    <mergeCell ref="O63:P63"/>
    <mergeCell ref="F273:S273"/>
    <mergeCell ref="F275:S275"/>
    <mergeCell ref="F93:S93"/>
    <mergeCell ref="F98:S98"/>
    <mergeCell ref="F259:S259"/>
    <mergeCell ref="F257:S257"/>
    <mergeCell ref="F254:S254"/>
    <mergeCell ref="F246:S246"/>
    <mergeCell ref="F243:S243"/>
    <mergeCell ref="F248:S248"/>
    <mergeCell ref="F251:S251"/>
    <mergeCell ref="U273:AC284"/>
    <mergeCell ref="F277:S277"/>
    <mergeCell ref="F278:S278"/>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rowBreaks count="7" manualBreakCount="7">
    <brk id="60" min="2" max="16" man="1"/>
    <brk id="99" max="16383" man="1"/>
    <brk id="153" max="16383" man="1"/>
    <brk id="190" max="16383" man="1"/>
    <brk id="241" max="16383" man="1"/>
    <brk id="286" max="16383" man="1"/>
    <brk id="314" min="2"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T566"/>
  <sheetViews>
    <sheetView showGridLines="0" view="pageBreakPreview" zoomScaleNormal="85" zoomScaleSheetLayoutView="100" workbookViewId="0">
      <pane ySplit="2" topLeftCell="A3" activePane="bottomLeft" state="frozen"/>
      <selection activeCell="A6" sqref="A6"/>
      <selection pane="bottomLeft" activeCell="A6" sqref="A6"/>
    </sheetView>
  </sheetViews>
  <sheetFormatPr defaultColWidth="10.75" defaultRowHeight="16.5" x14ac:dyDescent="0.3"/>
  <cols>
    <col min="1" max="1" width="9.75" style="18" bestFit="1" customWidth="1"/>
    <col min="2" max="2" width="7.25" style="18" customWidth="1"/>
    <col min="3" max="3" width="4.625" style="181" bestFit="1" customWidth="1"/>
    <col min="4" max="4" width="4.25" style="181" customWidth="1"/>
    <col min="5" max="5" width="4.375" style="181" customWidth="1"/>
    <col min="6" max="6" width="36.125" style="181" customWidth="1"/>
    <col min="7" max="7" width="15.5" style="18" customWidth="1"/>
    <col min="8" max="8" width="18.125" style="18" customWidth="1"/>
    <col min="9" max="10" width="15.625" style="18" customWidth="1"/>
    <col min="11" max="11" width="6.125" style="18" customWidth="1"/>
    <col min="12" max="12" width="15.875" style="18" customWidth="1"/>
    <col min="13" max="13" width="11.375" style="18" customWidth="1"/>
    <col min="14" max="16384" width="10.75" style="18"/>
  </cols>
  <sheetData>
    <row r="1" spans="1:12" ht="18" customHeight="1" x14ac:dyDescent="0.3">
      <c r="A1" s="239" t="s">
        <v>217</v>
      </c>
      <c r="B1" s="239"/>
      <c r="C1" s="99" t="str">
        <f>IF('Merge Details_Printing instr'!$B$11="Insert details here",'Merge Details_Printing instr'!$A$11,'Merge Details_Printing instr'!$B$11)</f>
        <v>Council Name</v>
      </c>
      <c r="D1" s="99"/>
      <c r="E1" s="99"/>
      <c r="F1" s="99"/>
      <c r="G1" s="2181" t="s">
        <v>315</v>
      </c>
      <c r="H1" s="2181"/>
      <c r="I1" s="2181"/>
      <c r="J1" s="2181"/>
      <c r="K1" s="20"/>
    </row>
    <row r="2" spans="1:12" s="199" customFormat="1" ht="18" customHeight="1" x14ac:dyDescent="0.3">
      <c r="A2" s="239" t="s">
        <v>719</v>
      </c>
      <c r="B2" s="239" t="s">
        <v>218</v>
      </c>
      <c r="C2" s="931" t="str">
        <f>+'Merge Details_Printing instr'!A12</f>
        <v>2022-2023 Financial Report</v>
      </c>
      <c r="D2" s="931"/>
      <c r="E2" s="931"/>
      <c r="F2" s="931"/>
      <c r="G2" s="2182" t="str">
        <f>'Merge Details_Printing instr'!$A$14</f>
        <v>For the Year Ended 30 June 2023</v>
      </c>
      <c r="H2" s="2182"/>
      <c r="I2" s="2182"/>
      <c r="J2" s="2182"/>
      <c r="K2" s="195"/>
    </row>
    <row r="3" spans="1:12" ht="3.75" customHeight="1" x14ac:dyDescent="0.3">
      <c r="C3" s="36"/>
      <c r="D3" s="36"/>
      <c r="E3" s="603"/>
      <c r="F3" s="603"/>
      <c r="G3" s="603"/>
      <c r="H3" s="603"/>
      <c r="I3" s="603"/>
      <c r="J3" s="603"/>
    </row>
    <row r="4" spans="1:12" ht="19.5" customHeight="1" x14ac:dyDescent="0.3">
      <c r="C4" s="1000" t="s">
        <v>298</v>
      </c>
      <c r="D4" s="1000">
        <v>9</v>
      </c>
      <c r="E4" s="2166" t="s">
        <v>1371</v>
      </c>
      <c r="F4" s="2166"/>
      <c r="G4" s="2163" t="s">
        <v>768</v>
      </c>
      <c r="H4" s="2163" t="s">
        <v>460</v>
      </c>
      <c r="I4" s="2163" t="s">
        <v>1214</v>
      </c>
      <c r="J4" s="2163" t="s">
        <v>769</v>
      </c>
    </row>
    <row r="5" spans="1:12" s="61" customFormat="1" ht="19.5" customHeight="1" x14ac:dyDescent="0.3">
      <c r="A5" s="239"/>
      <c r="B5" s="239"/>
      <c r="C5" s="566" t="s">
        <v>298</v>
      </c>
      <c r="D5" s="566">
        <f>'Note 6 to 8'!E288+1</f>
        <v>9.1</v>
      </c>
      <c r="E5" s="1007" t="s">
        <v>437</v>
      </c>
      <c r="F5" s="1007"/>
      <c r="G5" s="2163"/>
      <c r="H5" s="2163"/>
      <c r="I5" s="2163"/>
      <c r="J5" s="2163"/>
      <c r="K5" s="71"/>
    </row>
    <row r="6" spans="1:12" s="61" customFormat="1" ht="17.25" customHeight="1" x14ac:dyDescent="0.3">
      <c r="A6" s="500">
        <v>101</v>
      </c>
      <c r="B6" s="500" t="s">
        <v>842</v>
      </c>
      <c r="C6" s="36"/>
      <c r="D6" s="36"/>
      <c r="E6" s="1000" t="s">
        <v>765</v>
      </c>
      <c r="F6" s="1000"/>
      <c r="G6" s="197" t="s">
        <v>65</v>
      </c>
      <c r="H6" s="197" t="s">
        <v>65</v>
      </c>
      <c r="I6" s="197" t="s">
        <v>65</v>
      </c>
      <c r="J6" s="197" t="s">
        <v>65</v>
      </c>
      <c r="K6" s="71"/>
    </row>
    <row r="7" spans="1:12" x14ac:dyDescent="0.3">
      <c r="A7" s="500"/>
      <c r="B7" s="500"/>
      <c r="E7" s="476">
        <f>'Merge Details_Printing instr'!A18</f>
        <v>2023</v>
      </c>
      <c r="F7" s="1000" t="s">
        <v>471</v>
      </c>
      <c r="G7" s="477"/>
      <c r="H7" s="477"/>
      <c r="I7" s="477"/>
      <c r="J7" s="200"/>
      <c r="L7" s="492"/>
    </row>
    <row r="8" spans="1:12" x14ac:dyDescent="0.3">
      <c r="A8" s="500"/>
      <c r="B8" s="500"/>
      <c r="F8" s="101" t="s">
        <v>97</v>
      </c>
      <c r="G8" s="24">
        <f>+J25</f>
        <v>38418</v>
      </c>
      <c r="H8" s="24">
        <v>3549</v>
      </c>
      <c r="I8" s="24">
        <v>0</v>
      </c>
      <c r="J8" s="269">
        <f t="shared" ref="J8:J16" si="0">SUM(G8:I8)</f>
        <v>41967</v>
      </c>
      <c r="L8" s="492"/>
    </row>
    <row r="9" spans="1:12" x14ac:dyDescent="0.3">
      <c r="A9" s="500"/>
      <c r="B9" s="500"/>
      <c r="F9" s="101" t="s">
        <v>190</v>
      </c>
      <c r="G9" s="24">
        <f>+J26</f>
        <v>0</v>
      </c>
      <c r="H9" s="24">
        <v>0</v>
      </c>
      <c r="I9" s="24">
        <v>0</v>
      </c>
      <c r="J9" s="269">
        <f t="shared" si="0"/>
        <v>0</v>
      </c>
      <c r="L9" s="492"/>
    </row>
    <row r="10" spans="1:12" x14ac:dyDescent="0.3">
      <c r="A10" s="500"/>
      <c r="B10" s="500"/>
      <c r="F10" s="101" t="s">
        <v>210</v>
      </c>
      <c r="G10" s="24">
        <f>+J27</f>
        <v>0</v>
      </c>
      <c r="H10" s="24">
        <v>0</v>
      </c>
      <c r="I10" s="24">
        <v>0</v>
      </c>
      <c r="J10" s="269">
        <f t="shared" si="0"/>
        <v>0</v>
      </c>
      <c r="L10" s="492"/>
    </row>
    <row r="11" spans="1:12" x14ac:dyDescent="0.3">
      <c r="A11" s="500"/>
      <c r="B11" s="500"/>
      <c r="F11" s="101" t="s">
        <v>98</v>
      </c>
      <c r="G11" s="24">
        <f>+J28</f>
        <v>18276</v>
      </c>
      <c r="H11" s="24">
        <v>2006</v>
      </c>
      <c r="I11" s="24">
        <v>0</v>
      </c>
      <c r="J11" s="269">
        <f t="shared" si="0"/>
        <v>20282</v>
      </c>
    </row>
    <row r="12" spans="1:12" x14ac:dyDescent="0.3">
      <c r="A12" s="500"/>
      <c r="B12" s="500"/>
      <c r="F12" s="101" t="s">
        <v>472</v>
      </c>
      <c r="G12" s="24">
        <f>+J29</f>
        <v>0</v>
      </c>
      <c r="H12" s="258">
        <v>0</v>
      </c>
      <c r="I12" s="258">
        <v>0</v>
      </c>
      <c r="J12" s="286">
        <f t="shared" si="0"/>
        <v>0</v>
      </c>
    </row>
    <row r="13" spans="1:12" ht="17.25" customHeight="1" x14ac:dyDescent="0.3">
      <c r="A13" s="500"/>
      <c r="B13" s="500"/>
      <c r="F13" s="101"/>
      <c r="G13" s="1046">
        <f>SUM(G8:G12)</f>
        <v>56694</v>
      </c>
      <c r="H13" s="1046">
        <f>SUM(H8:H12)</f>
        <v>5555</v>
      </c>
      <c r="I13" s="1046">
        <f>SUM(I8:I12)</f>
        <v>0</v>
      </c>
      <c r="J13" s="374">
        <f t="shared" si="0"/>
        <v>62249</v>
      </c>
    </row>
    <row r="14" spans="1:12" x14ac:dyDescent="0.3">
      <c r="A14" s="500"/>
      <c r="B14" s="500"/>
      <c r="F14" s="1000" t="s">
        <v>99</v>
      </c>
      <c r="G14" s="24"/>
      <c r="H14" s="24"/>
      <c r="I14" s="24"/>
      <c r="J14" s="269"/>
    </row>
    <row r="15" spans="1:12" x14ac:dyDescent="0.3">
      <c r="A15" s="500"/>
      <c r="B15" s="500"/>
      <c r="F15" s="101" t="s">
        <v>274</v>
      </c>
      <c r="G15" s="24">
        <f>+J32</f>
        <v>35211</v>
      </c>
      <c r="H15" s="24">
        <v>0</v>
      </c>
      <c r="I15" s="24">
        <v>0</v>
      </c>
      <c r="J15" s="269">
        <f t="shared" si="0"/>
        <v>35211</v>
      </c>
    </row>
    <row r="16" spans="1:12" x14ac:dyDescent="0.3">
      <c r="A16" s="500"/>
      <c r="B16" s="500"/>
      <c r="F16" s="101" t="s">
        <v>636</v>
      </c>
      <c r="G16" s="24">
        <f>+J33</f>
        <v>1149</v>
      </c>
      <c r="H16" s="24">
        <v>0</v>
      </c>
      <c r="I16" s="24">
        <v>0</v>
      </c>
      <c r="J16" s="269">
        <f t="shared" si="0"/>
        <v>1149</v>
      </c>
    </row>
    <row r="17" spans="1:11" x14ac:dyDescent="0.3">
      <c r="A17" s="500"/>
      <c r="B17" s="500"/>
      <c r="F17" s="101" t="s">
        <v>613</v>
      </c>
      <c r="G17" s="24">
        <f>+J34</f>
        <v>5548</v>
      </c>
      <c r="H17" s="24">
        <v>0</v>
      </c>
      <c r="I17" s="24">
        <v>0</v>
      </c>
      <c r="J17" s="269">
        <f>SUM(G17:I17)</f>
        <v>5548</v>
      </c>
    </row>
    <row r="18" spans="1:11" x14ac:dyDescent="0.3">
      <c r="A18" s="500"/>
      <c r="B18" s="500"/>
      <c r="F18" s="101" t="s">
        <v>365</v>
      </c>
      <c r="G18" s="24">
        <f>+J35</f>
        <v>9238</v>
      </c>
      <c r="H18" s="24">
        <v>1082</v>
      </c>
      <c r="I18" s="24">
        <v>0</v>
      </c>
      <c r="J18" s="269">
        <f>SUM(G18:I18)</f>
        <v>10320</v>
      </c>
    </row>
    <row r="19" spans="1:11" x14ac:dyDescent="0.3">
      <c r="A19" s="500"/>
      <c r="B19" s="500"/>
      <c r="F19" s="545" t="s">
        <v>1379</v>
      </c>
      <c r="G19" s="24">
        <v>0</v>
      </c>
      <c r="H19" s="24">
        <v>0</v>
      </c>
      <c r="I19" s="24">
        <v>0</v>
      </c>
      <c r="J19" s="269">
        <f>SUM(G19:I19)</f>
        <v>0</v>
      </c>
    </row>
    <row r="20" spans="1:11" x14ac:dyDescent="0.3">
      <c r="A20" s="500"/>
      <c r="B20" s="500"/>
      <c r="F20" s="545" t="s">
        <v>459</v>
      </c>
      <c r="G20" s="24">
        <f>+J37</f>
        <v>0</v>
      </c>
      <c r="H20" s="258">
        <v>0</v>
      </c>
      <c r="I20" s="258">
        <v>0</v>
      </c>
      <c r="J20" s="286">
        <f>SUM(G20:I20)</f>
        <v>0</v>
      </c>
    </row>
    <row r="21" spans="1:11" x14ac:dyDescent="0.3">
      <c r="A21" s="500"/>
      <c r="B21" s="500"/>
      <c r="E21" s="36"/>
      <c r="F21" s="36"/>
      <c r="G21" s="519">
        <f>SUM(G15:G20)</f>
        <v>51146</v>
      </c>
      <c r="H21" s="19">
        <f>SUM(H15:H20)</f>
        <v>1082</v>
      </c>
      <c r="I21" s="19">
        <f>SUM(I15:I20)</f>
        <v>0</v>
      </c>
      <c r="J21" s="375">
        <f>SUM(G21:I21)</f>
        <v>52228</v>
      </c>
    </row>
    <row r="22" spans="1:11" x14ac:dyDescent="0.3">
      <c r="A22" s="500"/>
      <c r="B22" s="500"/>
      <c r="E22" s="18"/>
      <c r="F22" s="1000" t="s">
        <v>764</v>
      </c>
      <c r="G22" s="384">
        <f>G21+G13</f>
        <v>107840</v>
      </c>
      <c r="H22" s="384">
        <f>H21+H13</f>
        <v>6637</v>
      </c>
      <c r="I22" s="384">
        <f>I21+I13</f>
        <v>0</v>
      </c>
      <c r="J22" s="376">
        <f>J21+J13</f>
        <v>114477</v>
      </c>
      <c r="K22" s="71"/>
    </row>
    <row r="23" spans="1:11" ht="9" customHeight="1" x14ac:dyDescent="0.3">
      <c r="A23" s="500"/>
      <c r="B23" s="500"/>
      <c r="E23" s="18"/>
      <c r="F23" s="1651"/>
      <c r="G23" s="276"/>
      <c r="H23" s="276"/>
      <c r="I23" s="276"/>
      <c r="J23" s="1669"/>
      <c r="K23" s="71"/>
    </row>
    <row r="24" spans="1:11" x14ac:dyDescent="0.3">
      <c r="A24" s="500"/>
      <c r="B24" s="500"/>
      <c r="E24" s="216">
        <f>'Merge Details_Printing instr'!A19</f>
        <v>2022</v>
      </c>
      <c r="F24" s="190" t="s">
        <v>471</v>
      </c>
      <c r="G24" s="285"/>
      <c r="H24" s="285"/>
      <c r="I24" s="285"/>
      <c r="J24" s="285"/>
    </row>
    <row r="25" spans="1:11" x14ac:dyDescent="0.3">
      <c r="A25" s="500"/>
      <c r="B25" s="500"/>
      <c r="E25" s="18"/>
      <c r="F25" s="192" t="s">
        <v>97</v>
      </c>
      <c r="G25" s="265">
        <v>38418</v>
      </c>
      <c r="H25" s="265">
        <v>0</v>
      </c>
      <c r="I25" s="265">
        <v>0</v>
      </c>
      <c r="J25" s="269">
        <f t="shared" ref="J25:J30" si="1">SUM(G25:I25)</f>
        <v>38418</v>
      </c>
    </row>
    <row r="26" spans="1:11" x14ac:dyDescent="0.3">
      <c r="A26" s="500"/>
      <c r="B26" s="500"/>
      <c r="E26" s="18"/>
      <c r="F26" s="192" t="s">
        <v>190</v>
      </c>
      <c r="G26" s="265">
        <v>0</v>
      </c>
      <c r="H26" s="265">
        <v>0</v>
      </c>
      <c r="I26" s="265">
        <v>0</v>
      </c>
      <c r="J26" s="269">
        <f t="shared" si="1"/>
        <v>0</v>
      </c>
    </row>
    <row r="27" spans="1:11" x14ac:dyDescent="0.3">
      <c r="A27" s="500"/>
      <c r="B27" s="500"/>
      <c r="E27" s="18"/>
      <c r="F27" s="192" t="s">
        <v>210</v>
      </c>
      <c r="G27" s="265">
        <v>0</v>
      </c>
      <c r="H27" s="265">
        <v>0</v>
      </c>
      <c r="I27" s="265">
        <v>0</v>
      </c>
      <c r="J27" s="269">
        <f t="shared" si="1"/>
        <v>0</v>
      </c>
    </row>
    <row r="28" spans="1:11" x14ac:dyDescent="0.3">
      <c r="A28" s="500"/>
      <c r="B28" s="500"/>
      <c r="E28" s="18"/>
      <c r="F28" s="192" t="s">
        <v>98</v>
      </c>
      <c r="G28" s="265">
        <v>18276</v>
      </c>
      <c r="H28" s="265">
        <v>0</v>
      </c>
      <c r="I28" s="265">
        <v>0</v>
      </c>
      <c r="J28" s="269">
        <f t="shared" si="1"/>
        <v>18276</v>
      </c>
    </row>
    <row r="29" spans="1:11" x14ac:dyDescent="0.3">
      <c r="A29" s="500"/>
      <c r="B29" s="500"/>
      <c r="E29" s="18"/>
      <c r="F29" s="192" t="s">
        <v>472</v>
      </c>
      <c r="G29" s="286">
        <v>0</v>
      </c>
      <c r="H29" s="286">
        <v>0</v>
      </c>
      <c r="I29" s="286">
        <v>0</v>
      </c>
      <c r="J29" s="286">
        <f t="shared" si="1"/>
        <v>0</v>
      </c>
    </row>
    <row r="30" spans="1:11" x14ac:dyDescent="0.3">
      <c r="A30" s="500"/>
      <c r="B30" s="500"/>
      <c r="E30" s="18"/>
      <c r="F30" s="192"/>
      <c r="G30" s="374">
        <f>SUM(G25:G29)</f>
        <v>56694</v>
      </c>
      <c r="H30" s="374">
        <f>SUM(H25:H29)</f>
        <v>0</v>
      </c>
      <c r="I30" s="374">
        <f>SUM(I25:I29)</f>
        <v>0</v>
      </c>
      <c r="J30" s="374">
        <f t="shared" si="1"/>
        <v>56694</v>
      </c>
    </row>
    <row r="31" spans="1:11" x14ac:dyDescent="0.3">
      <c r="A31" s="500"/>
      <c r="B31" s="500"/>
      <c r="E31" s="18"/>
      <c r="F31" s="190" t="s">
        <v>99</v>
      </c>
      <c r="G31" s="265"/>
      <c r="H31" s="265"/>
      <c r="I31" s="265"/>
      <c r="J31" s="269"/>
    </row>
    <row r="32" spans="1:11" x14ac:dyDescent="0.3">
      <c r="A32" s="500"/>
      <c r="B32" s="500"/>
      <c r="E32" s="18"/>
      <c r="F32" s="192" t="s">
        <v>274</v>
      </c>
      <c r="G32" s="265">
        <f>20379+10190+4642</f>
        <v>35211</v>
      </c>
      <c r="H32" s="265">
        <v>0</v>
      </c>
      <c r="I32" s="265">
        <v>0</v>
      </c>
      <c r="J32" s="269">
        <f t="shared" ref="J32:J38" si="2">SUM(G32:I32)</f>
        <v>35211</v>
      </c>
    </row>
    <row r="33" spans="1:19" x14ac:dyDescent="0.3">
      <c r="A33" s="500"/>
      <c r="B33" s="500"/>
      <c r="E33" s="18"/>
      <c r="F33" s="192" t="s">
        <v>636</v>
      </c>
      <c r="G33" s="265">
        <f>460+689</f>
        <v>1149</v>
      </c>
      <c r="H33" s="265">
        <v>0</v>
      </c>
      <c r="I33" s="265">
        <v>0</v>
      </c>
      <c r="J33" s="269">
        <f t="shared" si="2"/>
        <v>1149</v>
      </c>
    </row>
    <row r="34" spans="1:19" x14ac:dyDescent="0.3">
      <c r="A34" s="500"/>
      <c r="B34" s="500"/>
      <c r="E34" s="18"/>
      <c r="F34" s="101" t="s">
        <v>613</v>
      </c>
      <c r="G34" s="24">
        <f>2038+3510</f>
        <v>5548</v>
      </c>
      <c r="H34" s="24">
        <v>0</v>
      </c>
      <c r="I34" s="24">
        <v>0</v>
      </c>
      <c r="J34" s="26">
        <f t="shared" si="2"/>
        <v>5548</v>
      </c>
    </row>
    <row r="35" spans="1:19" x14ac:dyDescent="0.3">
      <c r="A35" s="500"/>
      <c r="B35" s="500"/>
      <c r="E35" s="18"/>
      <c r="F35" s="101" t="s">
        <v>365</v>
      </c>
      <c r="G35" s="24">
        <v>9238</v>
      </c>
      <c r="H35" s="24">
        <v>0</v>
      </c>
      <c r="I35" s="24">
        <v>0</v>
      </c>
      <c r="J35" s="26">
        <f t="shared" si="2"/>
        <v>9238</v>
      </c>
    </row>
    <row r="36" spans="1:19" x14ac:dyDescent="0.3">
      <c r="A36" s="500"/>
      <c r="B36" s="500"/>
      <c r="E36" s="18"/>
      <c r="F36" s="545" t="s">
        <v>1379</v>
      </c>
      <c r="G36" s="24">
        <v>0</v>
      </c>
      <c r="H36" s="24">
        <v>0</v>
      </c>
      <c r="I36" s="24">
        <v>0</v>
      </c>
      <c r="J36" s="26">
        <f t="shared" si="2"/>
        <v>0</v>
      </c>
    </row>
    <row r="37" spans="1:19" x14ac:dyDescent="0.3">
      <c r="A37" s="500"/>
      <c r="B37" s="500"/>
      <c r="E37" s="18"/>
      <c r="F37" s="545" t="str">
        <f>F20</f>
        <v>Other infrastructure &lt;insert details&gt;</v>
      </c>
      <c r="G37" s="258">
        <v>0</v>
      </c>
      <c r="H37" s="258">
        <v>0</v>
      </c>
      <c r="I37" s="258">
        <v>0</v>
      </c>
      <c r="J37" s="258">
        <f t="shared" si="2"/>
        <v>0</v>
      </c>
    </row>
    <row r="38" spans="1:19" x14ac:dyDescent="0.3">
      <c r="A38" s="500"/>
      <c r="B38" s="500"/>
      <c r="E38" s="36"/>
      <c r="F38" s="36"/>
      <c r="G38" s="19">
        <f>SUM(G32:G37)</f>
        <v>51146</v>
      </c>
      <c r="H38" s="19">
        <f>SUM(H32:H37)</f>
        <v>0</v>
      </c>
      <c r="I38" s="19">
        <f>SUM(I32:I37)</f>
        <v>0</v>
      </c>
      <c r="J38" s="153">
        <f t="shared" si="2"/>
        <v>51146</v>
      </c>
    </row>
    <row r="39" spans="1:19" x14ac:dyDescent="0.3">
      <c r="A39" s="500"/>
      <c r="B39" s="500"/>
      <c r="E39" s="18"/>
      <c r="F39" s="1000" t="s">
        <v>764</v>
      </c>
      <c r="G39" s="287">
        <v>107840</v>
      </c>
      <c r="H39" s="287">
        <v>0</v>
      </c>
      <c r="I39" s="287">
        <v>0</v>
      </c>
      <c r="J39" s="287">
        <f>SUM(G39:I39)</f>
        <v>107840</v>
      </c>
      <c r="K39" s="71"/>
    </row>
    <row r="40" spans="1:19" x14ac:dyDescent="0.3">
      <c r="A40" s="500"/>
      <c r="B40" s="500"/>
      <c r="E40" s="2021" t="s">
        <v>458</v>
      </c>
      <c r="F40" s="2021"/>
      <c r="G40" s="2021"/>
      <c r="H40" s="2021"/>
      <c r="I40" s="2021"/>
      <c r="J40" s="2021"/>
    </row>
    <row r="41" spans="1:19" ht="5.25" customHeight="1" x14ac:dyDescent="0.3">
      <c r="A41" s="500"/>
      <c r="B41" s="500"/>
      <c r="E41" s="36"/>
      <c r="F41" s="36"/>
      <c r="G41" s="603"/>
      <c r="H41" s="603"/>
      <c r="I41" s="603"/>
      <c r="J41" s="603"/>
    </row>
    <row r="42" spans="1:19" x14ac:dyDescent="0.3">
      <c r="A42" s="500">
        <v>101</v>
      </c>
      <c r="B42" s="500" t="s">
        <v>842</v>
      </c>
      <c r="C42" s="1162"/>
      <c r="D42" s="36"/>
      <c r="E42" s="1000" t="s">
        <v>766</v>
      </c>
      <c r="F42" s="1000"/>
      <c r="G42" s="197"/>
      <c r="H42" s="197"/>
      <c r="I42" s="197"/>
      <c r="J42" s="197"/>
      <c r="K42" s="71"/>
    </row>
    <row r="43" spans="1:19" ht="9" customHeight="1" x14ac:dyDescent="0.3">
      <c r="A43" s="500"/>
      <c r="B43" s="500"/>
      <c r="C43" s="1162"/>
      <c r="D43" s="36"/>
      <c r="E43" s="18"/>
      <c r="F43" s="476"/>
      <c r="G43" s="50"/>
      <c r="H43" s="50"/>
      <c r="I43" s="50"/>
      <c r="J43" s="50"/>
    </row>
    <row r="44" spans="1:19" x14ac:dyDescent="0.3">
      <c r="A44" s="500"/>
      <c r="B44" s="500"/>
      <c r="C44" s="1162"/>
      <c r="D44" s="36"/>
      <c r="E44" s="476">
        <f>'Merge Details_Printing instr'!A18</f>
        <v>2023</v>
      </c>
      <c r="F44" s="1283" t="s">
        <v>1421</v>
      </c>
      <c r="G44" s="477"/>
      <c r="H44" s="477"/>
      <c r="I44" s="477"/>
      <c r="J44" s="116"/>
    </row>
    <row r="45" spans="1:19" x14ac:dyDescent="0.3">
      <c r="A45" s="500"/>
      <c r="B45" s="500"/>
      <c r="C45" s="1162"/>
      <c r="D45" s="36"/>
      <c r="E45" s="18"/>
      <c r="F45" s="101" t="s">
        <v>564</v>
      </c>
      <c r="G45" s="258">
        <f>J49</f>
        <v>840</v>
      </c>
      <c r="H45" s="258">
        <f>'Statement Changes in Equity'!I20</f>
        <v>110</v>
      </c>
      <c r="I45" s="258">
        <v>0</v>
      </c>
      <c r="J45" s="258">
        <f>SUM(G45:I45)</f>
        <v>950</v>
      </c>
      <c r="K45" s="606"/>
    </row>
    <row r="46" spans="1:19" x14ac:dyDescent="0.3">
      <c r="A46" s="500"/>
      <c r="B46" s="500"/>
      <c r="C46" s="1162"/>
      <c r="D46" s="36"/>
      <c r="E46" s="18"/>
      <c r="F46" s="1000" t="s">
        <v>767</v>
      </c>
      <c r="G46" s="287">
        <f>SUM(G45:G45)</f>
        <v>840</v>
      </c>
      <c r="H46" s="287">
        <f>SUM(H45:H45)</f>
        <v>110</v>
      </c>
      <c r="I46" s="287">
        <f>SUM(I45:I45)</f>
        <v>0</v>
      </c>
      <c r="J46" s="287">
        <f>SUM(G46:I46)</f>
        <v>950</v>
      </c>
      <c r="K46" s="71"/>
    </row>
    <row r="47" spans="1:19" ht="9" customHeight="1" x14ac:dyDescent="0.3">
      <c r="A47" s="500"/>
      <c r="B47" s="500"/>
      <c r="C47" s="1162"/>
      <c r="D47" s="36"/>
      <c r="E47" s="18"/>
      <c r="F47" s="101"/>
      <c r="G47" s="19"/>
      <c r="H47" s="19"/>
      <c r="I47" s="19"/>
      <c r="J47" s="153"/>
    </row>
    <row r="48" spans="1:19" x14ac:dyDescent="0.3">
      <c r="A48" s="500"/>
      <c r="B48" s="500"/>
      <c r="C48" s="1162"/>
      <c r="D48" s="36"/>
      <c r="E48" s="476">
        <f>'Merge Details_Printing instr'!A19</f>
        <v>2022</v>
      </c>
      <c r="F48" s="1542" t="s">
        <v>1421</v>
      </c>
      <c r="G48" s="477"/>
      <c r="H48" s="477"/>
      <c r="I48" s="477"/>
      <c r="J48" s="116"/>
      <c r="L48" s="1093"/>
      <c r="M48" s="1093"/>
      <c r="N48" s="1093"/>
      <c r="O48" s="1093"/>
      <c r="P48" s="1093"/>
      <c r="Q48" s="1093"/>
      <c r="R48" s="1093"/>
      <c r="S48" s="1093"/>
    </row>
    <row r="49" spans="1:19" x14ac:dyDescent="0.3">
      <c r="A49" s="500"/>
      <c r="B49" s="500"/>
      <c r="C49" s="1162"/>
      <c r="D49" s="36"/>
      <c r="E49" s="18"/>
      <c r="F49" s="101" t="s">
        <v>564</v>
      </c>
      <c r="G49" s="258">
        <f>+J64</f>
        <v>0</v>
      </c>
      <c r="H49" s="258">
        <f>'Statement Changes in Equity'!I39</f>
        <v>840</v>
      </c>
      <c r="I49" s="258">
        <v>0</v>
      </c>
      <c r="J49" s="258">
        <f>SUM(G49:I49)</f>
        <v>840</v>
      </c>
      <c r="K49" s="606"/>
      <c r="L49" s="1093"/>
      <c r="M49" s="1093"/>
      <c r="N49" s="1093"/>
      <c r="O49" s="1093"/>
      <c r="P49" s="1093"/>
      <c r="Q49" s="1093"/>
      <c r="R49" s="1093"/>
      <c r="S49" s="1093"/>
    </row>
    <row r="50" spans="1:19" x14ac:dyDescent="0.3">
      <c r="A50" s="500"/>
      <c r="B50" s="500"/>
      <c r="C50" s="1162"/>
      <c r="D50" s="36"/>
      <c r="E50" s="18"/>
      <c r="F50" s="1542" t="s">
        <v>767</v>
      </c>
      <c r="G50" s="1046">
        <f>SUM(G49:G49)</f>
        <v>0</v>
      </c>
      <c r="H50" s="1046">
        <f>SUM(H49:H49)</f>
        <v>840</v>
      </c>
      <c r="I50" s="1046">
        <f>SUM(I49:I49)</f>
        <v>0</v>
      </c>
      <c r="J50" s="1046">
        <f>SUM(G50:I50)</f>
        <v>840</v>
      </c>
      <c r="K50" s="71"/>
      <c r="L50" s="1093"/>
      <c r="M50" s="1093"/>
      <c r="N50" s="1093"/>
      <c r="O50" s="1093"/>
      <c r="P50" s="1093"/>
      <c r="Q50" s="1093"/>
      <c r="R50" s="1093"/>
      <c r="S50" s="1093"/>
    </row>
    <row r="51" spans="1:19" ht="34.15" customHeight="1" x14ac:dyDescent="0.3">
      <c r="A51" s="500"/>
      <c r="B51" s="500"/>
      <c r="C51" s="1162"/>
      <c r="D51" s="36"/>
      <c r="E51" s="2057" t="s">
        <v>1948</v>
      </c>
      <c r="F51" s="2057"/>
      <c r="G51" s="2057"/>
      <c r="H51" s="2057"/>
      <c r="I51" s="2057"/>
      <c r="J51" s="2057"/>
      <c r="L51" s="1093"/>
      <c r="M51" s="1093"/>
      <c r="N51" s="1093"/>
      <c r="O51" s="1093"/>
      <c r="P51" s="1093"/>
      <c r="Q51" s="1093"/>
      <c r="R51" s="1093"/>
      <c r="S51" s="1093"/>
    </row>
    <row r="52" spans="1:19" ht="6" customHeight="1" x14ac:dyDescent="0.3">
      <c r="A52" s="500"/>
      <c r="B52" s="500"/>
      <c r="C52" s="1162"/>
      <c r="D52" s="36"/>
      <c r="E52" s="101"/>
      <c r="F52" s="101"/>
      <c r="G52" s="19"/>
      <c r="H52" s="19"/>
      <c r="I52" s="19"/>
      <c r="J52" s="153"/>
      <c r="L52" s="1093"/>
      <c r="M52" s="1093"/>
      <c r="N52" s="1093"/>
      <c r="O52" s="1093"/>
      <c r="P52" s="1093"/>
      <c r="Q52" s="1093"/>
      <c r="R52" s="1093"/>
      <c r="S52" s="1093"/>
    </row>
    <row r="53" spans="1:19" ht="16.5" customHeight="1" x14ac:dyDescent="0.3">
      <c r="A53" s="500">
        <v>101</v>
      </c>
      <c r="B53" s="500" t="s">
        <v>842</v>
      </c>
      <c r="C53" s="1162"/>
      <c r="E53" s="1000" t="s">
        <v>86</v>
      </c>
      <c r="F53" s="1000"/>
      <c r="G53" s="197"/>
      <c r="H53" s="197"/>
      <c r="I53" s="197"/>
      <c r="J53" s="197"/>
      <c r="L53" s="1093"/>
      <c r="M53" s="1093"/>
      <c r="N53" s="1093"/>
      <c r="O53" s="1093"/>
      <c r="P53" s="1093"/>
      <c r="Q53" s="1093"/>
      <c r="R53" s="1093"/>
      <c r="S53" s="1093"/>
    </row>
    <row r="54" spans="1:19" ht="9" customHeight="1" x14ac:dyDescent="0.3">
      <c r="A54" s="500"/>
      <c r="B54" s="500"/>
      <c r="C54" s="1162"/>
      <c r="E54" s="18"/>
      <c r="F54" s="218"/>
      <c r="L54" s="1093"/>
      <c r="M54" s="1093"/>
      <c r="N54" s="1093"/>
      <c r="O54" s="1093"/>
      <c r="P54" s="1093"/>
      <c r="Q54" s="1093"/>
      <c r="R54" s="1093"/>
      <c r="S54" s="1093"/>
    </row>
    <row r="55" spans="1:19" ht="16.5" customHeight="1" x14ac:dyDescent="0.3">
      <c r="A55" s="500"/>
      <c r="B55" s="500"/>
      <c r="E55" s="218">
        <f>'Merge Details_Printing instr'!A18</f>
        <v>2023</v>
      </c>
      <c r="F55" s="181" t="s">
        <v>1647</v>
      </c>
      <c r="G55" s="265">
        <v>1369</v>
      </c>
      <c r="H55" s="265">
        <v>0</v>
      </c>
      <c r="I55" s="265">
        <v>0</v>
      </c>
      <c r="J55" s="265">
        <f>SUM(G55:I55)</f>
        <v>1369</v>
      </c>
      <c r="L55" s="1093"/>
      <c r="M55" s="1093"/>
      <c r="N55" s="1093"/>
      <c r="O55" s="1093"/>
      <c r="P55" s="1093"/>
      <c r="Q55" s="1093"/>
      <c r="R55" s="1093"/>
      <c r="S55" s="1093"/>
    </row>
    <row r="56" spans="1:19" ht="16.5" customHeight="1" x14ac:dyDescent="0.3">
      <c r="A56" s="500"/>
      <c r="B56" s="500"/>
      <c r="E56" s="18"/>
      <c r="F56" s="190" t="s">
        <v>557</v>
      </c>
      <c r="G56" s="374">
        <f>G55</f>
        <v>1369</v>
      </c>
      <c r="H56" s="374">
        <f>H55</f>
        <v>0</v>
      </c>
      <c r="I56" s="374">
        <f>I55</f>
        <v>0</v>
      </c>
      <c r="J56" s="374">
        <f>J55</f>
        <v>1369</v>
      </c>
      <c r="L56" s="1093"/>
      <c r="M56" s="1093"/>
      <c r="N56" s="1093"/>
      <c r="O56" s="1093"/>
      <c r="P56" s="1093"/>
      <c r="Q56" s="1093"/>
      <c r="R56" s="1093"/>
      <c r="S56" s="1093"/>
    </row>
    <row r="57" spans="1:19" ht="9" customHeight="1" x14ac:dyDescent="0.3">
      <c r="A57" s="500"/>
      <c r="B57" s="500"/>
      <c r="E57" s="190"/>
      <c r="F57" s="190"/>
      <c r="G57" s="265"/>
      <c r="H57" s="265"/>
      <c r="I57" s="265"/>
      <c r="J57" s="265"/>
    </row>
    <row r="58" spans="1:19" ht="16.5" customHeight="1" x14ac:dyDescent="0.3">
      <c r="A58" s="500"/>
      <c r="B58" s="500"/>
      <c r="E58" s="218">
        <f>'Merge Details_Printing instr'!A19</f>
        <v>2022</v>
      </c>
      <c r="F58" s="181" t="s">
        <v>1647</v>
      </c>
      <c r="G58" s="265">
        <v>1369</v>
      </c>
      <c r="H58" s="265">
        <v>0</v>
      </c>
      <c r="I58" s="265">
        <v>0</v>
      </c>
      <c r="J58" s="265">
        <f>SUM(G58:I58)</f>
        <v>1369</v>
      </c>
    </row>
    <row r="59" spans="1:19" x14ac:dyDescent="0.3">
      <c r="A59" s="500"/>
      <c r="B59" s="500"/>
      <c r="E59" s="18"/>
      <c r="F59" s="190" t="s">
        <v>557</v>
      </c>
      <c r="G59" s="374">
        <f>G58</f>
        <v>1369</v>
      </c>
      <c r="H59" s="374">
        <f>H58</f>
        <v>0</v>
      </c>
      <c r="I59" s="374">
        <f>I58</f>
        <v>0</v>
      </c>
      <c r="J59" s="374">
        <f>J58</f>
        <v>1369</v>
      </c>
    </row>
    <row r="60" spans="1:19" ht="30.75" customHeight="1" x14ac:dyDescent="0.3">
      <c r="A60" s="500"/>
      <c r="B60" s="500"/>
      <c r="E60" s="2165" t="s">
        <v>1875</v>
      </c>
      <c r="F60" s="2165"/>
      <c r="G60" s="2165"/>
      <c r="H60" s="2165"/>
      <c r="I60" s="2165"/>
      <c r="J60" s="2165"/>
    </row>
    <row r="61" spans="1:19" ht="8.1" customHeight="1" thickBot="1" x14ac:dyDescent="0.35">
      <c r="A61" s="500"/>
      <c r="B61" s="500"/>
      <c r="E61" s="994"/>
      <c r="F61" s="994"/>
      <c r="G61" s="994"/>
      <c r="H61" s="994"/>
      <c r="I61" s="994"/>
      <c r="J61" s="994"/>
    </row>
    <row r="62" spans="1:19" ht="17.25" thickBot="1" x14ac:dyDescent="0.35">
      <c r="A62" s="500">
        <v>101</v>
      </c>
      <c r="B62" s="500" t="s">
        <v>1876</v>
      </c>
      <c r="E62" s="1961" t="s">
        <v>1902</v>
      </c>
      <c r="F62" s="1960"/>
      <c r="G62" s="1909"/>
      <c r="H62" s="1910"/>
      <c r="I62" s="68">
        <f>+'Merge Details_Printing instr'!A18</f>
        <v>2023</v>
      </c>
      <c r="J62" s="68">
        <f>+'Merge Details_Printing instr'!A19</f>
        <v>2022</v>
      </c>
    </row>
    <row r="63" spans="1:19" x14ac:dyDescent="0.3">
      <c r="A63" s="500"/>
      <c r="B63" s="500"/>
      <c r="D63" s="36"/>
      <c r="E63" s="995"/>
      <c r="F63" s="995"/>
      <c r="G63" s="995"/>
      <c r="H63" s="995"/>
      <c r="I63" s="68" t="str">
        <f>+'Merge Details_Printing instr'!A23</f>
        <v>$'000</v>
      </c>
      <c r="J63" s="68" t="str">
        <f>+'Merge Details_Printing instr'!A23</f>
        <v>$'000</v>
      </c>
    </row>
    <row r="64" spans="1:19" ht="8.1" customHeight="1" x14ac:dyDescent="0.3">
      <c r="A64" s="500"/>
      <c r="B64" s="500"/>
      <c r="C64" s="36"/>
      <c r="D64" s="36"/>
      <c r="E64" s="603"/>
      <c r="F64" s="603"/>
      <c r="G64" s="995"/>
      <c r="H64" s="995"/>
      <c r="I64" s="995"/>
      <c r="J64" s="995"/>
    </row>
    <row r="65" spans="1:12" ht="17.25" thickBot="1" x14ac:dyDescent="0.35">
      <c r="A65" s="500"/>
      <c r="B65" s="500"/>
      <c r="C65" s="36"/>
      <c r="D65" s="36"/>
      <c r="E65" s="1000" t="s">
        <v>87</v>
      </c>
      <c r="F65" s="1000"/>
      <c r="G65" s="995"/>
      <c r="H65" s="995"/>
      <c r="I65" s="557">
        <f>J22+J46+J56</f>
        <v>116796</v>
      </c>
      <c r="J65" s="557">
        <f>G22+G46+G56</f>
        <v>110049</v>
      </c>
      <c r="L65" s="270"/>
    </row>
    <row r="66" spans="1:12" ht="9.75" customHeight="1" x14ac:dyDescent="0.3">
      <c r="A66" s="500"/>
      <c r="B66" s="500"/>
      <c r="C66" s="1162"/>
      <c r="D66" s="1162"/>
      <c r="E66" s="1555"/>
      <c r="F66" s="1555"/>
      <c r="G66" s="1544"/>
      <c r="H66" s="1544"/>
      <c r="I66" s="19"/>
      <c r="J66" s="19"/>
      <c r="L66" s="270"/>
    </row>
    <row r="67" spans="1:12" x14ac:dyDescent="0.3">
      <c r="A67" s="500"/>
      <c r="B67" s="500"/>
      <c r="C67" s="1162"/>
      <c r="D67" s="1162"/>
      <c r="E67" s="1000"/>
      <c r="F67" s="1000"/>
      <c r="G67" s="1158"/>
      <c r="H67" s="1158"/>
      <c r="I67" s="68">
        <f>+'Merge Details_Printing instr'!A18</f>
        <v>2023</v>
      </c>
      <c r="J67" s="68">
        <f>+'Merge Details_Printing instr'!A19</f>
        <v>2022</v>
      </c>
      <c r="L67" s="270"/>
    </row>
    <row r="68" spans="1:12" x14ac:dyDescent="0.3">
      <c r="A68" s="500">
        <v>1054</v>
      </c>
      <c r="B68" s="500">
        <v>16</v>
      </c>
      <c r="C68" s="39" t="s">
        <v>298</v>
      </c>
      <c r="D68" s="1000">
        <f>D5+0.1</f>
        <v>9.1999999999999993</v>
      </c>
      <c r="E68" s="1010" t="s">
        <v>347</v>
      </c>
      <c r="F68" s="999"/>
      <c r="G68" s="1540"/>
      <c r="H68" s="1540"/>
      <c r="I68" s="68" t="str">
        <f>+'Merge Details_Printing instr'!A23</f>
        <v>$'000</v>
      </c>
      <c r="J68" s="68" t="str">
        <f>+'Merge Details_Printing instr'!A23</f>
        <v>$'000</v>
      </c>
      <c r="K68" s="605"/>
      <c r="L68" s="605"/>
    </row>
    <row r="69" spans="1:12" s="492" customFormat="1" ht="16.5" customHeight="1" x14ac:dyDescent="0.3">
      <c r="A69" s="500"/>
      <c r="B69" s="500"/>
      <c r="D69" s="36"/>
      <c r="E69" s="492" t="s">
        <v>1219</v>
      </c>
      <c r="I69" s="24">
        <f>'Stat'' of Comprehensive Income'!$H$39</f>
        <v>4270</v>
      </c>
      <c r="J69" s="24">
        <f>'Stat'' of Comprehensive Income'!$I$39</f>
        <v>-9175</v>
      </c>
      <c r="K69" s="605"/>
      <c r="L69" s="605"/>
    </row>
    <row r="70" spans="1:12" s="492" customFormat="1" ht="5.25" customHeight="1" x14ac:dyDescent="0.3">
      <c r="A70" s="500"/>
      <c r="B70" s="500"/>
      <c r="D70" s="36"/>
      <c r="E70" s="46"/>
      <c r="F70" s="46"/>
      <c r="I70" s="24"/>
      <c r="J70" s="24"/>
      <c r="K70" s="605"/>
      <c r="L70" s="605"/>
    </row>
    <row r="71" spans="1:12" s="492" customFormat="1" ht="16.5" customHeight="1" x14ac:dyDescent="0.3">
      <c r="A71" s="500"/>
      <c r="B71" s="500"/>
      <c r="D71" s="36"/>
      <c r="E71" s="492" t="s">
        <v>583</v>
      </c>
      <c r="I71" s="1029">
        <f>-'Stat'' of Comprehensive Income'!$H$33-I72</f>
        <v>15187</v>
      </c>
      <c r="J71" s="24">
        <f>-'Stat'' of Comprehensive Income'!$I$33-J72</f>
        <v>14809</v>
      </c>
      <c r="K71" s="605">
        <v>3.4</v>
      </c>
      <c r="L71" s="605"/>
    </row>
    <row r="72" spans="1:12" s="492" customFormat="1" ht="16.5" customHeight="1" x14ac:dyDescent="0.3">
      <c r="A72" s="500"/>
      <c r="B72" s="500"/>
      <c r="D72" s="1162"/>
      <c r="E72" s="492" t="s">
        <v>1589</v>
      </c>
      <c r="I72" s="1029">
        <f>'Notes 2 to 5'!K282</f>
        <v>4000</v>
      </c>
      <c r="J72" s="1029">
        <f>'Notes 2 to 5'!M282</f>
        <v>4000</v>
      </c>
      <c r="K72" s="605">
        <v>3.4</v>
      </c>
      <c r="L72" s="605"/>
    </row>
    <row r="73" spans="1:12" s="492" customFormat="1" x14ac:dyDescent="0.3">
      <c r="A73" s="500"/>
      <c r="B73" s="500"/>
      <c r="D73" s="36"/>
      <c r="E73" s="492" t="s">
        <v>1484</v>
      </c>
      <c r="I73" s="24">
        <f>-'Notes 2 to 5'!$K$192</f>
        <v>-479</v>
      </c>
      <c r="J73" s="24">
        <v>0</v>
      </c>
      <c r="K73" s="605">
        <v>2.8</v>
      </c>
    </row>
    <row r="74" spans="1:12" s="492" customFormat="1" ht="16.5" customHeight="1" x14ac:dyDescent="0.3">
      <c r="A74" s="500"/>
      <c r="B74" s="500"/>
      <c r="D74" s="36"/>
      <c r="E74" s="492" t="s">
        <v>615</v>
      </c>
      <c r="I74" s="24">
        <v>0</v>
      </c>
      <c r="J74" s="24">
        <v>0</v>
      </c>
      <c r="K74" s="605"/>
    </row>
    <row r="75" spans="1:12" s="492" customFormat="1" ht="16.5" customHeight="1" x14ac:dyDescent="0.3">
      <c r="A75" s="500"/>
      <c r="B75" s="500"/>
      <c r="D75" s="36"/>
      <c r="E75" s="492" t="s">
        <v>147</v>
      </c>
      <c r="I75" s="1029">
        <f>-'Note 6 to 8'!$Q$9</f>
        <v>-1000</v>
      </c>
      <c r="J75" s="24">
        <f>-'Note 6 to 8'!$S$9</f>
        <v>0</v>
      </c>
      <c r="K75" s="605">
        <v>6.2</v>
      </c>
    </row>
    <row r="76" spans="1:12" s="492" customFormat="1" ht="16.5" customHeight="1" x14ac:dyDescent="0.3">
      <c r="A76" s="500"/>
      <c r="B76" s="500"/>
      <c r="D76" s="36"/>
      <c r="E76" s="492" t="s">
        <v>327</v>
      </c>
      <c r="I76" s="1029">
        <f>-'Stat'' of Comprehensive Income'!$H$21</f>
        <v>-449</v>
      </c>
      <c r="J76" s="24">
        <f>-'Stat'' of Comprehensive Income'!$I$21</f>
        <v>-359</v>
      </c>
      <c r="K76" s="605">
        <v>2.5</v>
      </c>
    </row>
    <row r="77" spans="1:12" s="492" customFormat="1" ht="16.5" customHeight="1" x14ac:dyDescent="0.3">
      <c r="A77" s="500"/>
      <c r="B77" s="500"/>
      <c r="D77" s="36"/>
      <c r="E77" s="46" t="s">
        <v>287</v>
      </c>
      <c r="I77" s="1029"/>
      <c r="J77" s="24"/>
      <c r="K77" s="605"/>
    </row>
    <row r="78" spans="1:12" s="492" customFormat="1" ht="16.5" customHeight="1" x14ac:dyDescent="0.3">
      <c r="A78" s="500"/>
      <c r="B78" s="500"/>
      <c r="D78" s="36"/>
      <c r="E78" s="492" t="s">
        <v>318</v>
      </c>
      <c r="I78" s="1029">
        <f>-('Notes 2 to 5'!K424-'Notes 2 to 5'!M424)</f>
        <v>-2118</v>
      </c>
      <c r="J78" s="24">
        <v>325</v>
      </c>
      <c r="K78" s="605">
        <v>4.2</v>
      </c>
      <c r="L78" s="605"/>
    </row>
    <row r="79" spans="1:12" s="492" customFormat="1" ht="16.5" customHeight="1" x14ac:dyDescent="0.3">
      <c r="A79" s="500"/>
      <c r="B79" s="500"/>
      <c r="D79" s="36"/>
      <c r="E79" s="492" t="s">
        <v>317</v>
      </c>
      <c r="I79" s="1029">
        <f>-'Note 6 to 8'!$Q$104+'Note 6 to 8'!$S$104-'Note 6 to 8'!$Q$108+'Note 6 to 8'!$S$108</f>
        <v>0</v>
      </c>
      <c r="J79" s="24">
        <v>0</v>
      </c>
      <c r="K79" s="605">
        <v>6.5</v>
      </c>
      <c r="L79" s="492" t="s">
        <v>1740</v>
      </c>
    </row>
    <row r="80" spans="1:12" s="492" customFormat="1" ht="16.5" customHeight="1" x14ac:dyDescent="0.3">
      <c r="A80" s="500"/>
      <c r="B80" s="500"/>
      <c r="D80" s="36"/>
      <c r="E80" s="492" t="s">
        <v>319</v>
      </c>
      <c r="I80" s="1029">
        <f>-'Notes 2 to 5'!$K$472+'Notes 2 to 5'!$M$472</f>
        <v>0</v>
      </c>
      <c r="J80" s="24">
        <v>0</v>
      </c>
      <c r="K80" s="605">
        <v>4.4000000000000004</v>
      </c>
    </row>
    <row r="81" spans="1:17" s="492" customFormat="1" ht="16.5" customHeight="1" thickBot="1" x14ac:dyDescent="0.35">
      <c r="A81" s="500"/>
      <c r="B81" s="500"/>
      <c r="D81" s="36"/>
      <c r="E81" s="492" t="s">
        <v>653</v>
      </c>
      <c r="I81" s="1029">
        <f>'Note 6 to 8'!$Q$116-'Note 6 to 8'!$S$116</f>
        <v>1001</v>
      </c>
      <c r="J81" s="24">
        <f>105+250</f>
        <v>355</v>
      </c>
      <c r="K81" s="605">
        <v>7.1</v>
      </c>
      <c r="N81" s="126"/>
    </row>
    <row r="82" spans="1:17" s="492" customFormat="1" ht="16.5" customHeight="1" x14ac:dyDescent="0.3">
      <c r="A82" s="500"/>
      <c r="B82" s="500"/>
      <c r="D82" s="36"/>
      <c r="E82" s="492" t="s">
        <v>321</v>
      </c>
      <c r="I82" s="1029">
        <f>'Note 6 to 8'!$S$151-'Note 6 to 8'!$S$165</f>
        <v>-1</v>
      </c>
      <c r="J82" s="24">
        <v>-3</v>
      </c>
      <c r="K82" s="605">
        <v>7.3</v>
      </c>
      <c r="L82" s="2178" t="s">
        <v>807</v>
      </c>
      <c r="M82" s="2179"/>
    </row>
    <row r="83" spans="1:17" s="492" customFormat="1" ht="16.5" customHeight="1" x14ac:dyDescent="0.3">
      <c r="A83" s="500"/>
      <c r="B83" s="500"/>
      <c r="D83" s="36"/>
      <c r="E83" s="492" t="s">
        <v>320</v>
      </c>
      <c r="I83" s="1029">
        <f>'Note 6 to 8'!Q269-'Note 6 to 8'!S269</f>
        <v>0</v>
      </c>
      <c r="J83" s="24">
        <v>0</v>
      </c>
      <c r="K83" s="605">
        <v>7.5</v>
      </c>
      <c r="L83" s="574">
        <f>I62</f>
        <v>2023</v>
      </c>
      <c r="M83" s="575">
        <f>J62</f>
        <v>2022</v>
      </c>
    </row>
    <row r="84" spans="1:17" s="492" customFormat="1" ht="16.5" customHeight="1" x14ac:dyDescent="0.3">
      <c r="A84" s="500"/>
      <c r="B84" s="500"/>
      <c r="D84" s="36"/>
      <c r="E84" s="492" t="s">
        <v>41</v>
      </c>
      <c r="I84" s="1029">
        <f>382+228+772-1000</f>
        <v>382</v>
      </c>
      <c r="J84" s="24">
        <f>15+1000</f>
        <v>1015</v>
      </c>
      <c r="L84" s="574" t="str">
        <f>I63</f>
        <v>$'000</v>
      </c>
      <c r="M84" s="575" t="str">
        <f>J63</f>
        <v>$'000</v>
      </c>
    </row>
    <row r="85" spans="1:17" s="492" customFormat="1" ht="16.5" customHeight="1" thickBot="1" x14ac:dyDescent="0.35">
      <c r="A85" s="500"/>
      <c r="B85" s="500"/>
      <c r="D85" s="36"/>
      <c r="E85" s="4" t="s">
        <v>540</v>
      </c>
      <c r="F85" s="4"/>
      <c r="I85" s="384">
        <f>SUM(I69:I84)</f>
        <v>20793</v>
      </c>
      <c r="J85" s="384">
        <f>SUM(J69:J84)</f>
        <v>10967</v>
      </c>
      <c r="L85" s="576">
        <f>I85-'Stat of Cash Flows'!F$28</f>
        <v>0</v>
      </c>
      <c r="M85" s="577">
        <f>J85-'Stat of Cash Flows'!G28</f>
        <v>0</v>
      </c>
    </row>
    <row r="86" spans="1:17" s="492" customFormat="1" ht="16.5" customHeight="1" x14ac:dyDescent="0.3">
      <c r="A86" s="500"/>
      <c r="B86" s="500"/>
      <c r="D86" s="36"/>
      <c r="E86" s="4"/>
      <c r="F86" s="4"/>
      <c r="I86" s="276"/>
      <c r="J86" s="276"/>
      <c r="L86" s="1140"/>
      <c r="M86" s="1140"/>
    </row>
    <row r="87" spans="1:17" s="492" customFormat="1" ht="16.5" customHeight="1" x14ac:dyDescent="0.3">
      <c r="A87" s="500"/>
      <c r="B87" s="500"/>
      <c r="C87" s="4" t="s">
        <v>298</v>
      </c>
      <c r="D87" s="1478">
        <v>9.3000000000000007</v>
      </c>
      <c r="E87" s="2164" t="s">
        <v>1377</v>
      </c>
      <c r="F87" s="2164"/>
      <c r="G87" s="2164"/>
      <c r="H87" s="2164"/>
      <c r="I87" s="2164"/>
      <c r="J87" s="2164"/>
      <c r="K87" s="2164"/>
      <c r="L87" s="1132"/>
      <c r="M87" s="1132"/>
      <c r="N87" s="1132"/>
      <c r="O87" s="181"/>
      <c r="P87" s="181"/>
      <c r="Q87" s="181"/>
    </row>
    <row r="88" spans="1:17" s="492" customFormat="1" ht="33.4" customHeight="1" x14ac:dyDescent="0.3">
      <c r="A88" s="500">
        <v>107</v>
      </c>
      <c r="B88" s="500" t="s">
        <v>1793</v>
      </c>
      <c r="D88" s="1162"/>
      <c r="E88" s="2162" t="s">
        <v>1358</v>
      </c>
      <c r="F88" s="2162"/>
      <c r="G88" s="2162"/>
      <c r="H88" s="2162"/>
      <c r="I88" s="2162"/>
      <c r="J88" s="2162"/>
      <c r="K88" s="1141"/>
      <c r="L88" s="1141"/>
      <c r="M88" s="1141"/>
      <c r="N88" s="1141"/>
      <c r="O88" s="1141"/>
      <c r="P88" s="1141"/>
      <c r="Q88" s="1141"/>
    </row>
    <row r="89" spans="1:17" s="492" customFormat="1" ht="34.5" customHeight="1" x14ac:dyDescent="0.3">
      <c r="A89" s="500"/>
      <c r="B89" s="500"/>
      <c r="D89" s="1162"/>
      <c r="E89" s="2183"/>
      <c r="F89" s="1133"/>
      <c r="H89" s="1285" t="s">
        <v>29</v>
      </c>
      <c r="I89" s="1133" t="s">
        <v>1360</v>
      </c>
      <c r="J89" s="1134" t="s">
        <v>1361</v>
      </c>
      <c r="K89" s="15"/>
      <c r="L89" s="15"/>
      <c r="N89" s="15"/>
      <c r="O89" s="15"/>
      <c r="P89" s="15"/>
      <c r="Q89" s="15"/>
    </row>
    <row r="90" spans="1:17" s="492" customFormat="1" ht="16.5" customHeight="1" x14ac:dyDescent="0.3">
      <c r="A90" s="500"/>
      <c r="B90" s="500"/>
      <c r="D90" s="1162"/>
      <c r="E90" s="2183"/>
      <c r="F90" s="1133"/>
      <c r="G90" s="1133"/>
      <c r="H90" s="1133" t="s">
        <v>1359</v>
      </c>
      <c r="I90" s="1133" t="s">
        <v>1359</v>
      </c>
      <c r="J90" s="1134" t="s">
        <v>1362</v>
      </c>
      <c r="K90" s="15"/>
      <c r="L90" s="15"/>
      <c r="M90" s="15"/>
      <c r="N90" s="15"/>
      <c r="O90" s="15"/>
      <c r="P90" s="15"/>
      <c r="Q90" s="15"/>
    </row>
    <row r="91" spans="1:17" s="492" customFormat="1" x14ac:dyDescent="0.3">
      <c r="A91" s="500"/>
      <c r="B91" s="500"/>
      <c r="C91" s="1880"/>
      <c r="D91" s="1162"/>
      <c r="E91" s="2164" t="str">
        <f>"Balance as at 30 June "&amp;'Merge Details_Printing instr'!A19</f>
        <v>Balance as at 30 June 2022</v>
      </c>
      <c r="F91" s="2164"/>
      <c r="G91" s="1133"/>
      <c r="H91" s="1029">
        <f>H111</f>
        <v>6048</v>
      </c>
      <c r="I91" s="1029">
        <f>I111</f>
        <v>37000</v>
      </c>
      <c r="J91" s="1029"/>
      <c r="K91" s="15"/>
      <c r="L91" s="15"/>
      <c r="M91" s="15"/>
      <c r="N91" s="15"/>
      <c r="O91" s="15"/>
      <c r="P91" s="15"/>
      <c r="Q91" s="15"/>
    </row>
    <row r="92" spans="1:17" s="492" customFormat="1" ht="16.5" customHeight="1" x14ac:dyDescent="0.3">
      <c r="A92" s="500"/>
      <c r="B92" s="500"/>
      <c r="D92" s="1162"/>
      <c r="E92" s="2162" t="s">
        <v>1363</v>
      </c>
      <c r="F92" s="2162"/>
      <c r="G92" s="1142"/>
      <c r="H92" s="1029">
        <v>0</v>
      </c>
      <c r="I92" s="1029">
        <v>0</v>
      </c>
      <c r="J92" s="1029">
        <v>0</v>
      </c>
      <c r="K92" s="15"/>
      <c r="L92" s="15"/>
      <c r="M92" s="15"/>
      <c r="N92" s="15"/>
      <c r="O92" s="15"/>
      <c r="P92" s="15"/>
      <c r="Q92" s="15"/>
    </row>
    <row r="93" spans="1:17" s="492" customFormat="1" ht="16.5" customHeight="1" x14ac:dyDescent="0.3">
      <c r="A93" s="500"/>
      <c r="B93" s="500"/>
      <c r="D93" s="1162"/>
      <c r="E93" s="2162" t="s">
        <v>1364</v>
      </c>
      <c r="F93" s="2162"/>
      <c r="G93" s="1142"/>
      <c r="H93" s="1029">
        <v>0</v>
      </c>
      <c r="I93" s="1029">
        <v>0</v>
      </c>
      <c r="J93" s="1029">
        <v>0</v>
      </c>
      <c r="K93" s="15"/>
      <c r="L93" s="15"/>
      <c r="M93" s="15"/>
      <c r="N93" s="15"/>
      <c r="O93" s="15"/>
      <c r="P93" s="15"/>
      <c r="Q93" s="15"/>
    </row>
    <row r="94" spans="1:17" s="492" customFormat="1" ht="16.5" customHeight="1" x14ac:dyDescent="0.3">
      <c r="A94" s="500"/>
      <c r="B94" s="500"/>
      <c r="D94" s="1162"/>
      <c r="E94" s="2162" t="s">
        <v>1365</v>
      </c>
      <c r="F94" s="2162"/>
      <c r="G94" s="1142"/>
      <c r="H94" s="1029">
        <v>0</v>
      </c>
      <c r="I94" s="1029">
        <v>0</v>
      </c>
      <c r="J94" s="1029">
        <v>0</v>
      </c>
      <c r="K94" s="15"/>
      <c r="L94" s="15"/>
      <c r="M94" s="15"/>
      <c r="N94" s="15"/>
      <c r="O94" s="15"/>
      <c r="P94" s="15"/>
      <c r="Q94" s="15"/>
    </row>
    <row r="95" spans="1:17" s="492" customFormat="1" ht="16.5" customHeight="1" x14ac:dyDescent="0.3">
      <c r="A95" s="500"/>
      <c r="B95" s="500"/>
      <c r="D95" s="1162"/>
      <c r="E95" s="2162" t="s">
        <v>1366</v>
      </c>
      <c r="F95" s="2162"/>
      <c r="G95" s="1142"/>
      <c r="H95" s="1029"/>
      <c r="I95" s="1029"/>
      <c r="J95" s="1029"/>
      <c r="K95" s="15"/>
      <c r="L95" s="15"/>
      <c r="M95" s="15"/>
      <c r="N95" s="15"/>
      <c r="O95" s="15"/>
      <c r="P95" s="15"/>
      <c r="Q95" s="15"/>
    </row>
    <row r="96" spans="1:17" s="492" customFormat="1" ht="16.5" customHeight="1" thickBot="1" x14ac:dyDescent="0.35">
      <c r="A96" s="500"/>
      <c r="B96" s="500"/>
      <c r="D96" s="1162"/>
      <c r="E96" s="2162" t="s">
        <v>1367</v>
      </c>
      <c r="F96" s="2162"/>
      <c r="G96" s="1142"/>
      <c r="H96" s="1029">
        <v>0</v>
      </c>
      <c r="I96" s="1029">
        <v>0</v>
      </c>
      <c r="J96" s="1029">
        <v>0</v>
      </c>
      <c r="K96" s="15"/>
      <c r="L96" s="15"/>
      <c r="M96" s="15"/>
      <c r="N96" s="15"/>
      <c r="O96" s="15"/>
      <c r="P96" s="15"/>
      <c r="Q96" s="15"/>
    </row>
    <row r="97" spans="1:17" s="492" customFormat="1" ht="16.5" customHeight="1" x14ac:dyDescent="0.3">
      <c r="A97" s="500"/>
      <c r="B97" s="500"/>
      <c r="D97" s="1162"/>
      <c r="E97" s="2162" t="s">
        <v>1368</v>
      </c>
      <c r="F97" s="2162"/>
      <c r="G97" s="1142"/>
      <c r="H97" s="1029"/>
      <c r="I97" s="1029"/>
      <c r="J97" s="1029"/>
      <c r="K97" s="15"/>
      <c r="L97" s="1613" t="s">
        <v>1378</v>
      </c>
      <c r="M97" s="1614" t="s">
        <v>1632</v>
      </c>
      <c r="N97" s="15"/>
      <c r="O97" s="15"/>
      <c r="P97" s="15"/>
      <c r="Q97" s="15"/>
    </row>
    <row r="98" spans="1:17" s="492" customFormat="1" ht="16.5" customHeight="1" x14ac:dyDescent="0.3">
      <c r="A98" s="500"/>
      <c r="B98" s="500"/>
      <c r="D98" s="1162"/>
      <c r="E98" s="2162" t="s">
        <v>1521</v>
      </c>
      <c r="F98" s="2162"/>
      <c r="G98" s="1142"/>
      <c r="H98" s="1029">
        <f>'Stat of Cash Flows'!F45</f>
        <v>0</v>
      </c>
      <c r="I98" s="1029">
        <f>'Stat of Cash Flows'!G45</f>
        <v>0</v>
      </c>
      <c r="J98" s="1029">
        <v>0</v>
      </c>
      <c r="K98" s="15"/>
      <c r="L98" s="574">
        <f>L83</f>
        <v>2023</v>
      </c>
      <c r="M98" s="1615"/>
      <c r="N98" s="15"/>
      <c r="O98" s="15"/>
      <c r="P98" s="15"/>
      <c r="Q98" s="15"/>
    </row>
    <row r="99" spans="1:17" s="492" customFormat="1" ht="16.5" customHeight="1" x14ac:dyDescent="0.3">
      <c r="A99" s="500"/>
      <c r="B99" s="500"/>
      <c r="C99" s="1880"/>
      <c r="D99" s="1162"/>
      <c r="E99" s="2162" t="s">
        <v>1522</v>
      </c>
      <c r="F99" s="2162"/>
      <c r="G99" s="1142"/>
      <c r="H99" s="1029">
        <f>'Stat of Cash Flows'!F46</f>
        <v>-2690</v>
      </c>
      <c r="I99" s="1029">
        <f>'Stat of Cash Flows'!F44</f>
        <v>-3550</v>
      </c>
      <c r="J99" s="1029"/>
      <c r="K99" s="15"/>
      <c r="L99" s="574" t="str">
        <f>L84</f>
        <v>$'000</v>
      </c>
      <c r="M99" s="1615"/>
      <c r="N99" s="15"/>
      <c r="O99" s="15"/>
      <c r="P99" s="15"/>
      <c r="Q99" s="15"/>
    </row>
    <row r="100" spans="1:17" s="492" customFormat="1" ht="16.5" customHeight="1" thickBot="1" x14ac:dyDescent="0.35">
      <c r="A100" s="500"/>
      <c r="B100" s="500"/>
      <c r="D100" s="1162"/>
      <c r="E100" s="2164" t="str">
        <f>"Balance as at 30 June "&amp;'Merge Details_Printing instr'!A18</f>
        <v>Balance as at 30 June 2023</v>
      </c>
      <c r="F100" s="2164"/>
      <c r="G100" s="1133"/>
      <c r="H100" s="384">
        <f>SUM(H91:H99)</f>
        <v>3358</v>
      </c>
      <c r="I100" s="384">
        <f>SUM(I91:I99)</f>
        <v>33450</v>
      </c>
      <c r="J100" s="384">
        <f>SUM(J91:J99)</f>
        <v>0</v>
      </c>
      <c r="K100" s="15"/>
      <c r="L100" s="576">
        <f>H100-'Note 6 to 8'!Q299</f>
        <v>0</v>
      </c>
      <c r="M100" s="1616">
        <f>I100-'Note 6 to 8'!Q212</f>
        <v>0</v>
      </c>
      <c r="N100" s="30"/>
      <c r="O100" s="15"/>
      <c r="P100" s="15"/>
      <c r="Q100" s="15"/>
    </row>
    <row r="101" spans="1:17" s="492" customFormat="1" ht="9" customHeight="1" x14ac:dyDescent="0.3">
      <c r="A101" s="500"/>
      <c r="B101" s="500"/>
      <c r="D101" s="1162"/>
      <c r="E101" s="1340"/>
      <c r="F101" s="1340"/>
      <c r="G101" s="1133"/>
      <c r="H101" s="276"/>
      <c r="I101" s="276"/>
      <c r="J101" s="276"/>
      <c r="K101" s="15"/>
      <c r="L101" s="1140"/>
      <c r="M101" s="1140"/>
      <c r="N101" s="15"/>
      <c r="O101" s="15"/>
      <c r="P101" s="15"/>
      <c r="Q101" s="15"/>
    </row>
    <row r="102" spans="1:17" s="492" customFormat="1" x14ac:dyDescent="0.3">
      <c r="A102" s="500"/>
      <c r="B102" s="500"/>
      <c r="D102" s="1162"/>
      <c r="E102" s="2164" t="str">
        <f>"Balance as at 1 July "&amp;'Merge Details_Printing instr'!A20</f>
        <v>Balance as at 1 July 2021</v>
      </c>
      <c r="F102" s="2164"/>
      <c r="G102" s="1365"/>
      <c r="H102" s="1359">
        <v>7209</v>
      </c>
      <c r="I102" s="1359">
        <v>40550</v>
      </c>
      <c r="J102" s="1359">
        <v>0</v>
      </c>
      <c r="K102" s="15"/>
      <c r="L102" s="15"/>
      <c r="M102" s="15"/>
      <c r="N102" s="15"/>
      <c r="O102" s="15"/>
      <c r="P102" s="15"/>
      <c r="Q102" s="15"/>
    </row>
    <row r="103" spans="1:17" s="492" customFormat="1" ht="16.5" customHeight="1" x14ac:dyDescent="0.3">
      <c r="A103" s="500"/>
      <c r="B103" s="500"/>
      <c r="D103" s="1162"/>
      <c r="E103" s="2162" t="s">
        <v>1363</v>
      </c>
      <c r="F103" s="2162"/>
      <c r="G103" s="1366"/>
      <c r="H103" s="1359">
        <v>0</v>
      </c>
      <c r="I103" s="1359">
        <v>0</v>
      </c>
      <c r="J103" s="1359">
        <v>0</v>
      </c>
      <c r="K103" s="15"/>
      <c r="L103" s="15"/>
      <c r="M103" s="15"/>
      <c r="N103" s="15"/>
      <c r="O103" s="15"/>
      <c r="P103" s="15"/>
      <c r="Q103" s="15"/>
    </row>
    <row r="104" spans="1:17" s="492" customFormat="1" ht="16.5" customHeight="1" x14ac:dyDescent="0.3">
      <c r="A104" s="500"/>
      <c r="B104" s="500"/>
      <c r="D104" s="1162"/>
      <c r="E104" s="2162" t="s">
        <v>1364</v>
      </c>
      <c r="F104" s="2162"/>
      <c r="G104" s="1366"/>
      <c r="H104" s="1359">
        <v>0</v>
      </c>
      <c r="I104" s="1359">
        <v>0</v>
      </c>
      <c r="J104" s="1359">
        <v>0</v>
      </c>
      <c r="K104" s="15"/>
      <c r="L104" s="15"/>
      <c r="M104" s="15"/>
      <c r="N104" s="15"/>
      <c r="O104" s="15"/>
      <c r="P104" s="15"/>
      <c r="Q104" s="15"/>
    </row>
    <row r="105" spans="1:17" s="492" customFormat="1" ht="16.5" customHeight="1" x14ac:dyDescent="0.3">
      <c r="A105" s="500"/>
      <c r="B105" s="500"/>
      <c r="D105" s="1162"/>
      <c r="E105" s="2162" t="s">
        <v>1365</v>
      </c>
      <c r="F105" s="2162"/>
      <c r="G105" s="1366"/>
      <c r="H105" s="1359">
        <v>0</v>
      </c>
      <c r="I105" s="1359">
        <v>0</v>
      </c>
      <c r="J105" s="1359">
        <v>0</v>
      </c>
      <c r="K105" s="15"/>
      <c r="L105" s="15"/>
      <c r="M105" s="15"/>
      <c r="N105" s="15"/>
      <c r="O105" s="15"/>
      <c r="P105" s="15"/>
      <c r="Q105" s="15"/>
    </row>
    <row r="106" spans="1:17" s="492" customFormat="1" ht="16.5" customHeight="1" x14ac:dyDescent="0.3">
      <c r="A106" s="500"/>
      <c r="B106" s="500"/>
      <c r="D106" s="1162"/>
      <c r="E106" s="2162" t="s">
        <v>1366</v>
      </c>
      <c r="F106" s="2162"/>
      <c r="G106" s="1366"/>
      <c r="H106" s="1359"/>
      <c r="I106" s="1359">
        <v>0</v>
      </c>
      <c r="J106" s="1359">
        <v>0</v>
      </c>
      <c r="K106" s="15"/>
      <c r="L106" s="15"/>
      <c r="M106" s="15"/>
      <c r="N106" s="15"/>
      <c r="O106" s="15"/>
      <c r="P106" s="15"/>
      <c r="Q106" s="15"/>
    </row>
    <row r="107" spans="1:17" s="492" customFormat="1" ht="16.5" customHeight="1" thickBot="1" x14ac:dyDescent="0.35">
      <c r="A107" s="500"/>
      <c r="B107" s="500"/>
      <c r="D107" s="1162"/>
      <c r="E107" s="2162" t="s">
        <v>1367</v>
      </c>
      <c r="F107" s="2162"/>
      <c r="G107" s="1366"/>
      <c r="H107" s="1359">
        <v>0</v>
      </c>
      <c r="I107" s="1359">
        <v>0</v>
      </c>
      <c r="J107" s="1359">
        <v>0</v>
      </c>
      <c r="K107" s="15"/>
      <c r="L107" s="15"/>
      <c r="M107" s="15"/>
      <c r="N107" s="15"/>
      <c r="O107" s="15"/>
      <c r="P107" s="15"/>
      <c r="Q107" s="15"/>
    </row>
    <row r="108" spans="1:17" s="492" customFormat="1" ht="16.5" customHeight="1" x14ac:dyDescent="0.3">
      <c r="A108" s="500"/>
      <c r="B108" s="500"/>
      <c r="D108" s="1162"/>
      <c r="E108" s="2162" t="s">
        <v>1368</v>
      </c>
      <c r="F108" s="2162"/>
      <c r="G108" s="1366"/>
      <c r="H108" s="1359"/>
      <c r="I108" s="1359">
        <v>0</v>
      </c>
      <c r="J108" s="1359">
        <v>0</v>
      </c>
      <c r="K108" s="15"/>
      <c r="L108" s="1775" t="s">
        <v>1378</v>
      </c>
      <c r="M108" s="1614" t="s">
        <v>1632</v>
      </c>
      <c r="N108" s="15"/>
      <c r="O108" s="15"/>
      <c r="P108" s="15"/>
      <c r="Q108" s="15"/>
    </row>
    <row r="109" spans="1:17" s="492" customFormat="1" ht="16.5" customHeight="1" x14ac:dyDescent="0.3">
      <c r="A109" s="500"/>
      <c r="B109" s="500"/>
      <c r="D109" s="1162"/>
      <c r="E109" s="2162" t="s">
        <v>1521</v>
      </c>
      <c r="F109" s="2162"/>
      <c r="G109" s="1366"/>
      <c r="H109" s="1359">
        <f>'Stat of Cash Flows'!F55</f>
        <v>0</v>
      </c>
      <c r="I109" s="1359">
        <v>0</v>
      </c>
      <c r="J109" s="1359">
        <v>0</v>
      </c>
      <c r="K109" s="15"/>
      <c r="L109" s="574">
        <f>M83</f>
        <v>2022</v>
      </c>
      <c r="M109" s="1615"/>
      <c r="N109" s="15"/>
      <c r="O109" s="15"/>
      <c r="P109" s="15"/>
      <c r="Q109" s="15"/>
    </row>
    <row r="110" spans="1:17" s="492" customFormat="1" ht="16.5" customHeight="1" x14ac:dyDescent="0.3">
      <c r="A110" s="500"/>
      <c r="B110" s="500"/>
      <c r="C110" s="1880"/>
      <c r="D110" s="1162"/>
      <c r="E110" s="2162" t="s">
        <v>1522</v>
      </c>
      <c r="F110" s="2162"/>
      <c r="G110" s="1366"/>
      <c r="H110" s="1359">
        <f>'Stat of Cash Flows'!G46</f>
        <v>-1161</v>
      </c>
      <c r="I110" s="1359">
        <f>'Stat of Cash Flows'!G44</f>
        <v>-3550</v>
      </c>
      <c r="J110" s="1359">
        <v>0</v>
      </c>
      <c r="K110" s="15"/>
      <c r="L110" s="574" t="str">
        <f>M84</f>
        <v>$'000</v>
      </c>
      <c r="M110" s="1615"/>
      <c r="N110" s="15"/>
      <c r="O110" s="15"/>
      <c r="P110" s="15"/>
      <c r="Q110" s="15"/>
    </row>
    <row r="111" spans="1:17" s="492" customFormat="1" ht="16.5" customHeight="1" thickBot="1" x14ac:dyDescent="0.35">
      <c r="A111" s="500"/>
      <c r="B111" s="500"/>
      <c r="D111" s="1162"/>
      <c r="E111" s="2164" t="str">
        <f>"Balance as at 30 June "&amp;'Merge Details_Printing instr'!A19</f>
        <v>Balance as at 30 June 2022</v>
      </c>
      <c r="F111" s="2164"/>
      <c r="G111" s="1365"/>
      <c r="H111" s="1367">
        <f>SUM(H102:H110)</f>
        <v>6048</v>
      </c>
      <c r="I111" s="384">
        <f>SUM(I102:I110)</f>
        <v>37000</v>
      </c>
      <c r="J111" s="384">
        <f>SUM(J97:J110)</f>
        <v>0</v>
      </c>
      <c r="K111" s="15"/>
      <c r="L111" s="1368">
        <f>H111-H102-H110</f>
        <v>0</v>
      </c>
      <c r="M111" s="1616">
        <f>I111-'Note 6 to 8'!S212</f>
        <v>0</v>
      </c>
      <c r="N111" s="1369" t="s">
        <v>1874</v>
      </c>
      <c r="P111" s="15"/>
      <c r="Q111" s="15"/>
    </row>
    <row r="112" spans="1:17" s="492" customFormat="1" ht="12" customHeight="1" x14ac:dyDescent="0.3">
      <c r="A112" s="500"/>
      <c r="B112" s="500"/>
      <c r="E112" s="1768"/>
      <c r="F112" s="1768"/>
      <c r="G112" s="1365"/>
      <c r="H112" s="1774"/>
      <c r="I112" s="276"/>
      <c r="J112" s="276"/>
      <c r="K112" s="15"/>
      <c r="L112" s="1359"/>
      <c r="M112" s="1140"/>
      <c r="N112" s="15"/>
      <c r="O112" s="1369"/>
      <c r="P112" s="15"/>
      <c r="Q112" s="15"/>
    </row>
    <row r="113" spans="1:17" s="492" customFormat="1" ht="16.5" customHeight="1" x14ac:dyDescent="0.3">
      <c r="A113" s="500"/>
      <c r="B113" s="500"/>
      <c r="E113" s="1768"/>
      <c r="F113" s="1768"/>
      <c r="G113" s="1365"/>
      <c r="H113" s="1774"/>
      <c r="I113" s="68">
        <f>+'Merge Details_Printing instr'!A18</f>
        <v>2023</v>
      </c>
      <c r="J113" s="68">
        <f>+'Merge Details_Printing instr'!A19</f>
        <v>2022</v>
      </c>
      <c r="K113" s="15"/>
      <c r="L113" s="1359"/>
      <c r="M113" s="1140"/>
      <c r="N113" s="15"/>
      <c r="O113" s="1369"/>
      <c r="P113" s="15"/>
      <c r="Q113" s="15"/>
    </row>
    <row r="114" spans="1:17" s="492" customFormat="1" x14ac:dyDescent="0.3">
      <c r="A114" s="500"/>
      <c r="B114" s="500"/>
      <c r="D114" s="36"/>
      <c r="E114" s="4"/>
      <c r="F114" s="4"/>
      <c r="H114" s="68"/>
      <c r="I114" s="68" t="str">
        <f>+'Merge Details_Printing instr'!A23</f>
        <v>$'000</v>
      </c>
      <c r="J114" s="68" t="str">
        <f>+'Merge Details_Printing instr'!A23</f>
        <v>$'000</v>
      </c>
      <c r="L114" s="1140"/>
      <c r="M114" s="1140"/>
    </row>
    <row r="115" spans="1:17" s="492" customFormat="1" ht="16.5" customHeight="1" x14ac:dyDescent="0.3">
      <c r="A115" s="500">
        <v>107</v>
      </c>
      <c r="B115" s="500">
        <v>45</v>
      </c>
      <c r="C115" s="39" t="s">
        <v>298</v>
      </c>
      <c r="D115" s="1000">
        <f>D87+0.1</f>
        <v>9.4</v>
      </c>
      <c r="E115" s="4" t="s">
        <v>332</v>
      </c>
      <c r="F115" s="4"/>
      <c r="H115" s="4"/>
      <c r="I115" s="244"/>
      <c r="J115" s="244"/>
    </row>
    <row r="116" spans="1:17" s="492" customFormat="1" ht="16.5" customHeight="1" x14ac:dyDescent="0.3">
      <c r="A116" s="296"/>
      <c r="B116" s="500"/>
      <c r="C116" s="36"/>
      <c r="D116" s="36"/>
      <c r="E116" s="492" t="str">
        <f>"Cash and cash equivalents (see note "&amp;'Notes 2 to 5'!E374&amp;")"</f>
        <v>Cash and cash equivalents (see note 4.1)</v>
      </c>
      <c r="I116" s="244">
        <f>+'Notes 2 to 5'!$K$379</f>
        <v>13461</v>
      </c>
      <c r="J116" s="244">
        <f>+'Notes 2 to 5'!$M$379</f>
        <v>14783</v>
      </c>
    </row>
    <row r="117" spans="1:17" s="492" customFormat="1" ht="16.5" customHeight="1" x14ac:dyDescent="0.3">
      <c r="A117" s="500"/>
      <c r="B117" s="500"/>
      <c r="C117" s="36"/>
      <c r="D117" s="36"/>
      <c r="E117" s="492" t="s">
        <v>288</v>
      </c>
      <c r="I117" s="244">
        <v>0</v>
      </c>
      <c r="J117" s="244">
        <v>0</v>
      </c>
    </row>
    <row r="118" spans="1:17" s="492" customFormat="1" x14ac:dyDescent="0.3">
      <c r="A118" s="500"/>
      <c r="B118" s="500"/>
      <c r="C118" s="36"/>
      <c r="D118" s="36"/>
      <c r="E118" s="4" t="s">
        <v>426</v>
      </c>
      <c r="F118" s="4"/>
      <c r="I118" s="384">
        <f>+I116+I117</f>
        <v>13461</v>
      </c>
      <c r="J118" s="384">
        <f>+J116+J117</f>
        <v>14783</v>
      </c>
    </row>
    <row r="119" spans="1:17" ht="12" customHeight="1" x14ac:dyDescent="0.3">
      <c r="A119" s="500"/>
      <c r="B119" s="500"/>
      <c r="C119" s="36"/>
      <c r="D119" s="36"/>
      <c r="E119" s="36"/>
      <c r="F119" s="36"/>
      <c r="G119" s="995"/>
      <c r="H119" s="995"/>
      <c r="K119" s="463"/>
    </row>
    <row r="120" spans="1:17" s="492" customFormat="1" ht="16.5" customHeight="1" x14ac:dyDescent="0.3">
      <c r="A120" s="500">
        <v>107</v>
      </c>
      <c r="B120" s="500" t="s">
        <v>246</v>
      </c>
      <c r="C120" s="39" t="s">
        <v>298</v>
      </c>
      <c r="D120" s="1000">
        <f>D115+0.1</f>
        <v>9.5</v>
      </c>
      <c r="E120" s="4" t="s">
        <v>104</v>
      </c>
      <c r="F120" s="4"/>
      <c r="H120" s="4"/>
      <c r="I120" s="244"/>
      <c r="J120" s="244"/>
    </row>
    <row r="121" spans="1:17" s="492" customFormat="1" ht="16.5" customHeight="1" x14ac:dyDescent="0.3">
      <c r="A121" s="500"/>
      <c r="B121" s="500"/>
      <c r="D121" s="36"/>
      <c r="E121" s="492" t="s">
        <v>40</v>
      </c>
      <c r="I121" s="244">
        <v>5000</v>
      </c>
      <c r="J121" s="244">
        <v>5000</v>
      </c>
    </row>
    <row r="122" spans="1:17" s="492" customFormat="1" ht="16.5" customHeight="1" x14ac:dyDescent="0.3">
      <c r="A122" s="500"/>
      <c r="B122" s="500"/>
      <c r="D122" s="36"/>
      <c r="E122" s="492" t="s">
        <v>289</v>
      </c>
      <c r="I122" s="24">
        <v>0</v>
      </c>
      <c r="J122" s="24">
        <v>0</v>
      </c>
    </row>
    <row r="123" spans="1:17" s="492" customFormat="1" ht="16.5" customHeight="1" x14ac:dyDescent="0.3">
      <c r="A123" s="500"/>
      <c r="B123" s="500"/>
      <c r="D123" s="36"/>
      <c r="E123" s="4" t="s">
        <v>290</v>
      </c>
      <c r="F123" s="4"/>
      <c r="I123" s="384">
        <f>+I121+I122</f>
        <v>5000</v>
      </c>
      <c r="J123" s="384">
        <f>+J121+J122</f>
        <v>5000</v>
      </c>
    </row>
    <row r="124" spans="1:17" s="492" customFormat="1" ht="12" customHeight="1" x14ac:dyDescent="0.3">
      <c r="A124" s="500"/>
      <c r="B124" s="500"/>
      <c r="D124" s="36"/>
      <c r="E124" s="4"/>
      <c r="F124" s="4"/>
      <c r="I124" s="276"/>
      <c r="J124" s="276"/>
    </row>
    <row r="125" spans="1:17" s="492" customFormat="1" ht="16.5" customHeight="1" x14ac:dyDescent="0.3">
      <c r="A125" s="500">
        <v>107</v>
      </c>
      <c r="B125" s="500">
        <v>43</v>
      </c>
      <c r="C125" s="39" t="s">
        <v>298</v>
      </c>
      <c r="D125" s="1000">
        <f>D120+0.1</f>
        <v>9.6</v>
      </c>
      <c r="E125" s="4" t="s">
        <v>105</v>
      </c>
      <c r="F125" s="4"/>
      <c r="H125" s="4"/>
      <c r="I125" s="241"/>
      <c r="J125" s="241"/>
    </row>
    <row r="126" spans="1:17" s="492" customFormat="1" x14ac:dyDescent="0.3">
      <c r="A126" s="500"/>
      <c r="B126" s="500"/>
      <c r="D126" s="36"/>
      <c r="E126" s="533" t="s">
        <v>64</v>
      </c>
      <c r="F126" s="533"/>
      <c r="I126" s="241">
        <v>0</v>
      </c>
      <c r="J126" s="241">
        <v>0</v>
      </c>
    </row>
    <row r="127" spans="1:17" s="492" customFormat="1" ht="16.5" customHeight="1" x14ac:dyDescent="0.3">
      <c r="A127" s="500"/>
      <c r="B127" s="500"/>
      <c r="D127" s="36"/>
      <c r="E127" s="4" t="s">
        <v>88</v>
      </c>
      <c r="F127" s="4"/>
      <c r="I127" s="384">
        <f>+I126</f>
        <v>0</v>
      </c>
      <c r="J127" s="384">
        <f>+J126</f>
        <v>0</v>
      </c>
    </row>
    <row r="128" spans="1:17" s="492" customFormat="1" ht="7.5" customHeight="1" x14ac:dyDescent="0.3">
      <c r="A128" s="500"/>
      <c r="B128" s="500"/>
      <c r="D128" s="36"/>
      <c r="E128" s="4"/>
      <c r="F128" s="4"/>
      <c r="I128" s="276"/>
      <c r="J128" s="276"/>
      <c r="L128" s="2173"/>
      <c r="M128" s="2173"/>
    </row>
    <row r="129" spans="1:13" s="492" customFormat="1" ht="16.5" customHeight="1" x14ac:dyDescent="0.3">
      <c r="A129" s="502">
        <v>119</v>
      </c>
      <c r="B129" s="502">
        <v>148</v>
      </c>
      <c r="C129" s="72" t="s">
        <v>298</v>
      </c>
      <c r="D129" s="998">
        <f>D125+0.1</f>
        <v>9.6999999999999993</v>
      </c>
      <c r="E129" s="991" t="s">
        <v>609</v>
      </c>
      <c r="J129" s="901"/>
      <c r="K129" s="901"/>
    </row>
    <row r="130" spans="1:13" s="492" customFormat="1" ht="111.75" customHeight="1" x14ac:dyDescent="0.3">
      <c r="A130" s="502"/>
      <c r="B130" s="502"/>
      <c r="C130" s="1941"/>
      <c r="D130" s="879"/>
      <c r="E130" s="2169" t="s">
        <v>1949</v>
      </c>
      <c r="F130" s="2169"/>
      <c r="G130" s="2169"/>
      <c r="H130" s="2169"/>
      <c r="I130" s="2169"/>
      <c r="J130" s="2169"/>
      <c r="K130" s="1008"/>
      <c r="L130" s="2173"/>
      <c r="M130" s="2173"/>
    </row>
    <row r="131" spans="1:13" s="492" customFormat="1" ht="31.5" customHeight="1" x14ac:dyDescent="0.3">
      <c r="A131" s="502"/>
      <c r="B131" s="502"/>
      <c r="C131" s="1941"/>
      <c r="D131" s="879"/>
      <c r="E131" s="2051" t="s">
        <v>1956</v>
      </c>
      <c r="F131" s="2051"/>
      <c r="G131" s="2051"/>
      <c r="H131" s="2051"/>
      <c r="I131" s="2051"/>
      <c r="J131" s="2051"/>
      <c r="L131" s="2177" t="s">
        <v>1710</v>
      </c>
    </row>
    <row r="132" spans="1:13" s="492" customFormat="1" ht="65.25" customHeight="1" x14ac:dyDescent="0.3">
      <c r="A132" s="502"/>
      <c r="B132" s="502"/>
      <c r="C132" s="1941"/>
      <c r="D132" s="879"/>
      <c r="E132" s="2180" t="s">
        <v>1721</v>
      </c>
      <c r="F132" s="2180"/>
      <c r="G132" s="2180"/>
      <c r="H132" s="2180"/>
      <c r="I132" s="2180"/>
      <c r="J132" s="2180"/>
      <c r="K132" s="1001"/>
      <c r="L132" s="2177"/>
    </row>
    <row r="133" spans="1:13" s="492" customFormat="1" x14ac:dyDescent="0.3">
      <c r="A133" s="502"/>
      <c r="B133" s="502"/>
      <c r="C133" s="1941"/>
      <c r="D133" s="879"/>
      <c r="E133" s="992" t="s">
        <v>1159</v>
      </c>
      <c r="F133" s="992"/>
      <c r="G133" s="1001"/>
      <c r="H133" s="1001"/>
      <c r="I133" s="1001"/>
      <c r="J133" s="901"/>
      <c r="K133" s="901"/>
    </row>
    <row r="134" spans="1:13" s="492" customFormat="1" x14ac:dyDescent="0.3">
      <c r="A134" s="502"/>
      <c r="B134" s="502"/>
      <c r="C134" s="1941"/>
      <c r="D134" s="879"/>
      <c r="E134" s="993" t="s">
        <v>1161</v>
      </c>
      <c r="F134" s="992" t="s">
        <v>1722</v>
      </c>
      <c r="H134" s="1001"/>
      <c r="I134" s="1001"/>
      <c r="J134" s="901"/>
      <c r="K134" s="901"/>
    </row>
    <row r="135" spans="1:13" s="492" customFormat="1" x14ac:dyDescent="0.3">
      <c r="A135" s="502"/>
      <c r="B135" s="502"/>
      <c r="C135" s="1941"/>
      <c r="D135" s="879"/>
      <c r="E135" s="993" t="s">
        <v>1161</v>
      </c>
      <c r="F135" s="992" t="s">
        <v>1723</v>
      </c>
      <c r="H135" s="1001"/>
      <c r="I135" s="1001"/>
      <c r="J135" s="901"/>
      <c r="K135" s="901"/>
    </row>
    <row r="136" spans="1:13" s="492" customFormat="1" x14ac:dyDescent="0.3">
      <c r="A136" s="502"/>
      <c r="B136" s="502"/>
      <c r="C136" s="1941"/>
      <c r="D136" s="879"/>
      <c r="E136" s="993" t="s">
        <v>1161</v>
      </c>
      <c r="F136" s="992" t="s">
        <v>1160</v>
      </c>
      <c r="H136" s="1001"/>
      <c r="I136" s="1001"/>
      <c r="J136" s="901"/>
      <c r="K136" s="901"/>
    </row>
    <row r="137" spans="1:13" s="492" customFormat="1" x14ac:dyDescent="0.3">
      <c r="A137" s="502"/>
      <c r="B137" s="502"/>
      <c r="C137" s="1941"/>
      <c r="D137" s="879"/>
      <c r="E137" s="992" t="s">
        <v>1158</v>
      </c>
      <c r="F137" s="992"/>
      <c r="G137" s="1001"/>
      <c r="H137" s="1001"/>
      <c r="I137" s="1001"/>
      <c r="J137" s="901"/>
      <c r="K137" s="901"/>
    </row>
    <row r="138" spans="1:13" s="492" customFormat="1" ht="16.5" customHeight="1" x14ac:dyDescent="0.3">
      <c r="A138" s="502"/>
      <c r="B138" s="502"/>
      <c r="C138" s="1941"/>
      <c r="D138" s="879"/>
      <c r="E138" s="993" t="s">
        <v>1161</v>
      </c>
      <c r="F138" s="2170" t="s">
        <v>1724</v>
      </c>
      <c r="G138" s="2170"/>
      <c r="H138" s="2170"/>
      <c r="I138" s="2170"/>
      <c r="J138" s="2170"/>
    </row>
    <row r="139" spans="1:13" s="492" customFormat="1" x14ac:dyDescent="0.3">
      <c r="A139" s="502"/>
      <c r="B139" s="502"/>
      <c r="C139" s="1941"/>
      <c r="D139" s="879"/>
      <c r="E139" s="993" t="s">
        <v>1161</v>
      </c>
      <c r="F139" s="2170" t="s">
        <v>1725</v>
      </c>
      <c r="G139" s="2170"/>
      <c r="H139" s="2170"/>
      <c r="I139" s="2170"/>
      <c r="J139" s="2170"/>
    </row>
    <row r="140" spans="1:13" s="492" customFormat="1" ht="32.25" customHeight="1" x14ac:dyDescent="0.3">
      <c r="A140" s="502"/>
      <c r="B140" s="502"/>
      <c r="C140" s="1941"/>
      <c r="D140" s="879"/>
      <c r="E140" s="993" t="s">
        <v>1161</v>
      </c>
      <c r="F140" s="2170" t="s">
        <v>1726</v>
      </c>
      <c r="G140" s="2170"/>
      <c r="H140" s="2170"/>
      <c r="I140" s="2170"/>
      <c r="J140" s="2170"/>
    </row>
    <row r="141" spans="1:13" s="492" customFormat="1" ht="31.5" customHeight="1" x14ac:dyDescent="0.3">
      <c r="A141" s="502"/>
      <c r="B141" s="502"/>
      <c r="C141" s="1941"/>
      <c r="D141" s="879"/>
      <c r="E141" s="2180" t="s">
        <v>1727</v>
      </c>
      <c r="F141" s="2180"/>
      <c r="G141" s="2180"/>
      <c r="H141" s="2180"/>
      <c r="I141" s="2180"/>
      <c r="J141" s="2180"/>
      <c r="K141" s="901"/>
      <c r="L141" s="2173"/>
      <c r="M141" s="2173"/>
    </row>
    <row r="142" spans="1:13" s="492" customFormat="1" ht="52.5" customHeight="1" x14ac:dyDescent="0.3">
      <c r="A142" s="502"/>
      <c r="B142" s="502"/>
      <c r="C142" s="1941"/>
      <c r="D142" s="879"/>
      <c r="E142" s="2169" t="s">
        <v>1728</v>
      </c>
      <c r="F142" s="2169"/>
      <c r="G142" s="2169"/>
      <c r="H142" s="2169"/>
      <c r="I142" s="2169"/>
      <c r="J142" s="2169"/>
      <c r="K142" s="1001"/>
      <c r="L142" s="2173"/>
      <c r="M142" s="2173"/>
    </row>
    <row r="143" spans="1:13" s="492" customFormat="1" ht="30" customHeight="1" x14ac:dyDescent="0.3">
      <c r="A143" s="502"/>
      <c r="B143" s="502"/>
      <c r="C143" s="1941"/>
      <c r="D143" s="879"/>
      <c r="E143" s="2169" t="s">
        <v>1729</v>
      </c>
      <c r="F143" s="2169"/>
      <c r="G143" s="2169"/>
      <c r="H143" s="2169"/>
      <c r="I143" s="2169"/>
      <c r="J143" s="2169"/>
      <c r="K143" s="1001"/>
    </row>
    <row r="144" spans="1:13" s="492" customFormat="1" ht="31.5" customHeight="1" x14ac:dyDescent="0.3">
      <c r="A144" s="502"/>
      <c r="B144" s="502"/>
      <c r="C144" s="1941"/>
      <c r="D144" s="879"/>
      <c r="E144" s="2169" t="s">
        <v>1345</v>
      </c>
      <c r="F144" s="2169"/>
      <c r="G144" s="2169"/>
      <c r="H144" s="2169"/>
      <c r="I144" s="2169"/>
      <c r="J144" s="2169"/>
      <c r="K144" s="1001"/>
    </row>
    <row r="145" spans="1:20" s="492" customFormat="1" ht="16.5" customHeight="1" x14ac:dyDescent="0.3">
      <c r="A145" s="500"/>
      <c r="B145" s="500"/>
      <c r="C145" s="1941"/>
      <c r="D145" s="879"/>
      <c r="E145" s="992" t="s">
        <v>1232</v>
      </c>
      <c r="F145" s="1001"/>
      <c r="G145" s="1001"/>
      <c r="H145" s="1001"/>
      <c r="I145" s="1001"/>
      <c r="J145" s="901"/>
    </row>
    <row r="146" spans="1:20" s="492" customFormat="1" ht="57.75" customHeight="1" x14ac:dyDescent="0.3">
      <c r="A146" s="500"/>
      <c r="B146" s="500"/>
      <c r="C146" s="1941"/>
      <c r="D146" s="1398"/>
      <c r="E146" s="993" t="s">
        <v>1161</v>
      </c>
      <c r="F146" s="2170" t="s">
        <v>1730</v>
      </c>
      <c r="G146" s="2170"/>
      <c r="H146" s="2170"/>
      <c r="I146" s="2170"/>
      <c r="J146" s="2170"/>
    </row>
    <row r="147" spans="1:20" s="492" customFormat="1" ht="54" customHeight="1" x14ac:dyDescent="0.3">
      <c r="A147" s="500"/>
      <c r="B147" s="500"/>
      <c r="C147" s="1941"/>
      <c r="D147" s="1398"/>
      <c r="E147" s="901"/>
      <c r="F147" s="2169" t="s">
        <v>1380</v>
      </c>
      <c r="G147" s="2169"/>
      <c r="H147" s="2169"/>
      <c r="I147" s="2169"/>
      <c r="J147" s="2169"/>
    </row>
    <row r="148" spans="1:20" s="492" customFormat="1" ht="119.25" customHeight="1" x14ac:dyDescent="0.3">
      <c r="A148" s="500"/>
      <c r="B148" s="500"/>
      <c r="C148" s="1941"/>
      <c r="D148" s="1398"/>
      <c r="E148" s="993" t="s">
        <v>1161</v>
      </c>
      <c r="F148" s="2171" t="s">
        <v>1381</v>
      </c>
      <c r="G148" s="2171"/>
      <c r="H148" s="2171"/>
      <c r="I148" s="2171"/>
      <c r="J148" s="2171"/>
    </row>
    <row r="149" spans="1:20" s="492" customFormat="1" ht="74.25" customHeight="1" x14ac:dyDescent="0.3">
      <c r="A149" s="500"/>
      <c r="B149" s="500"/>
      <c r="C149" s="1941"/>
      <c r="D149" s="1398"/>
      <c r="E149" s="993" t="s">
        <v>1161</v>
      </c>
      <c r="F149" s="2169" t="s">
        <v>1382</v>
      </c>
      <c r="G149" s="2169"/>
      <c r="H149" s="2169"/>
      <c r="I149" s="2169"/>
      <c r="J149" s="2169"/>
    </row>
    <row r="150" spans="1:20" s="492" customFormat="1" ht="30" customHeight="1" x14ac:dyDescent="0.3">
      <c r="A150" s="500"/>
      <c r="B150" s="500"/>
      <c r="C150" s="1941"/>
      <c r="D150" s="1398"/>
      <c r="E150" s="901"/>
      <c r="F150" s="2169" t="s">
        <v>1233</v>
      </c>
      <c r="G150" s="2169"/>
      <c r="H150" s="2169"/>
      <c r="I150" s="2169"/>
      <c r="J150" s="2169"/>
    </row>
    <row r="151" spans="1:20" s="492" customFormat="1" ht="16.5" customHeight="1" x14ac:dyDescent="0.3">
      <c r="A151" s="500"/>
      <c r="B151" s="500"/>
      <c r="C151" s="1941"/>
      <c r="D151" s="1398"/>
      <c r="E151" s="993" t="s">
        <v>1161</v>
      </c>
      <c r="F151" s="2169" t="s">
        <v>1162</v>
      </c>
      <c r="G151" s="2169"/>
      <c r="H151" s="2169"/>
      <c r="I151" s="2169"/>
      <c r="J151" s="2169"/>
    </row>
    <row r="152" spans="1:20" s="492" customFormat="1" ht="50.25" customHeight="1" x14ac:dyDescent="0.3">
      <c r="A152" s="500"/>
      <c r="B152" s="500"/>
      <c r="C152" s="1941"/>
      <c r="D152" s="1398"/>
      <c r="E152" s="993" t="s">
        <v>1161</v>
      </c>
      <c r="F152" s="2169" t="s">
        <v>1163</v>
      </c>
      <c r="G152" s="2169"/>
      <c r="H152" s="2169"/>
      <c r="I152" s="2169"/>
      <c r="J152" s="2169"/>
    </row>
    <row r="153" spans="1:20" s="492" customFormat="1" ht="30.75" customHeight="1" x14ac:dyDescent="0.3">
      <c r="A153" s="500"/>
      <c r="B153" s="500"/>
      <c r="C153" s="1941"/>
      <c r="D153" s="1398"/>
      <c r="E153" s="993" t="s">
        <v>1161</v>
      </c>
      <c r="F153" s="2175" t="s">
        <v>1862</v>
      </c>
      <c r="G153" s="2175"/>
      <c r="H153" s="2175"/>
      <c r="I153" s="2175"/>
      <c r="J153" s="2175"/>
    </row>
    <row r="154" spans="1:20" s="492" customFormat="1" ht="33" customHeight="1" x14ac:dyDescent="0.3">
      <c r="A154" s="500"/>
      <c r="B154" s="500"/>
      <c r="C154" s="1941"/>
      <c r="D154" s="1398"/>
      <c r="E154" s="993" t="s">
        <v>1161</v>
      </c>
      <c r="F154" s="2175" t="s">
        <v>1731</v>
      </c>
      <c r="G154" s="2175"/>
      <c r="H154" s="2175"/>
      <c r="I154" s="2175"/>
      <c r="J154" s="2175"/>
    </row>
    <row r="155" spans="1:20" s="492" customFormat="1" ht="60" customHeight="1" x14ac:dyDescent="0.3">
      <c r="A155" s="500"/>
      <c r="B155" s="500"/>
      <c r="C155" s="1941"/>
      <c r="D155" s="1398"/>
      <c r="E155" s="993" t="s">
        <v>1161</v>
      </c>
      <c r="F155" s="2176" t="s">
        <v>1958</v>
      </c>
      <c r="G155" s="2176"/>
      <c r="H155" s="2176"/>
      <c r="I155" s="2176"/>
      <c r="J155" s="2176"/>
      <c r="L155" s="2173"/>
      <c r="M155" s="2173"/>
    </row>
    <row r="156" spans="1:20" s="492" customFormat="1" x14ac:dyDescent="0.3">
      <c r="A156" s="500"/>
      <c r="B156" s="500"/>
      <c r="C156" s="1913" t="s">
        <v>298</v>
      </c>
      <c r="D156" s="1904">
        <f>D129</f>
        <v>9.6999999999999993</v>
      </c>
      <c r="E156" s="991" t="s">
        <v>1652</v>
      </c>
      <c r="F156" s="1726"/>
      <c r="G156" s="1726"/>
      <c r="H156" s="1726"/>
      <c r="I156" s="1726"/>
      <c r="J156" s="1726"/>
      <c r="L156" s="1557"/>
      <c r="M156" s="1557"/>
    </row>
    <row r="157" spans="1:20" s="492" customFormat="1" ht="48" customHeight="1" x14ac:dyDescent="0.3">
      <c r="A157" s="500"/>
      <c r="B157" s="500"/>
      <c r="C157" s="1941"/>
      <c r="D157" s="1398"/>
      <c r="E157" s="993" t="s">
        <v>1161</v>
      </c>
      <c r="F157" s="2176" t="s">
        <v>1959</v>
      </c>
      <c r="G157" s="2176"/>
      <c r="H157" s="2176"/>
      <c r="I157" s="2176"/>
      <c r="J157" s="2176"/>
      <c r="L157" s="2173"/>
      <c r="M157" s="2173"/>
    </row>
    <row r="158" spans="1:20" s="492" customFormat="1" ht="32.25" customHeight="1" x14ac:dyDescent="0.3">
      <c r="A158" s="500"/>
      <c r="B158" s="500"/>
      <c r="C158" s="1941"/>
      <c r="D158" s="1398"/>
      <c r="E158" s="993" t="s">
        <v>1161</v>
      </c>
      <c r="F158" s="2176" t="s">
        <v>1957</v>
      </c>
      <c r="G158" s="2176"/>
      <c r="H158" s="2176"/>
      <c r="I158" s="2176"/>
      <c r="J158" s="2176"/>
      <c r="L158" s="2173"/>
      <c r="M158" s="2173"/>
    </row>
    <row r="159" spans="1:20" s="492" customFormat="1" x14ac:dyDescent="0.3">
      <c r="A159" s="502"/>
      <c r="B159" s="502"/>
      <c r="D159" s="528"/>
      <c r="E159" s="143"/>
      <c r="F159" s="143"/>
      <c r="G159" s="143"/>
      <c r="H159" s="1004"/>
      <c r="I159" s="68">
        <f>I62</f>
        <v>2023</v>
      </c>
      <c r="J159" s="68">
        <f>J62</f>
        <v>2022</v>
      </c>
      <c r="K159" s="73"/>
      <c r="L159" s="73"/>
      <c r="M159" s="73"/>
      <c r="N159" s="73"/>
      <c r="O159" s="73"/>
      <c r="P159" s="73"/>
      <c r="Q159" s="73"/>
      <c r="R159" s="73"/>
      <c r="S159" s="73"/>
      <c r="T159" s="73"/>
    </row>
    <row r="160" spans="1:20" s="492" customFormat="1" ht="16.5" customHeight="1" x14ac:dyDescent="0.3">
      <c r="A160" s="502"/>
      <c r="B160" s="502"/>
      <c r="D160" s="528"/>
      <c r="E160" s="1009" t="s">
        <v>37</v>
      </c>
      <c r="F160" s="299"/>
      <c r="G160" s="299"/>
      <c r="H160" s="144"/>
      <c r="I160" s="137" t="str">
        <f>+'Merge Details_Printing instr'!$A$23</f>
        <v>$'000</v>
      </c>
      <c r="J160" s="137" t="str">
        <f>+'Merge Details_Printing instr'!$A$23</f>
        <v>$'000</v>
      </c>
      <c r="K160" s="73"/>
      <c r="L160" s="73"/>
      <c r="M160" s="73"/>
      <c r="N160" s="73"/>
      <c r="O160" s="73"/>
      <c r="P160" s="73"/>
      <c r="Q160" s="73"/>
      <c r="R160" s="73"/>
      <c r="S160" s="73"/>
      <c r="T160" s="73"/>
    </row>
    <row r="161" spans="1:20" s="1" customFormat="1" x14ac:dyDescent="0.3">
      <c r="A161" s="1002">
        <v>119</v>
      </c>
      <c r="B161" s="2174">
        <v>148</v>
      </c>
      <c r="D161" s="79"/>
      <c r="E161" s="471" t="s">
        <v>360</v>
      </c>
      <c r="F161" s="161"/>
      <c r="G161" s="161"/>
    </row>
    <row r="162" spans="1:20" s="1" customFormat="1" x14ac:dyDescent="0.3">
      <c r="A162" s="1002"/>
      <c r="B162" s="2174"/>
      <c r="D162" s="79"/>
      <c r="E162" s="546" t="s">
        <v>1020</v>
      </c>
      <c r="F162" s="300"/>
      <c r="G162" s="300"/>
      <c r="I162" s="301">
        <v>437</v>
      </c>
      <c r="J162" s="301">
        <v>421</v>
      </c>
    </row>
    <row r="163" spans="1:20" s="492" customFormat="1" x14ac:dyDescent="0.3">
      <c r="A163" s="502"/>
      <c r="B163" s="502"/>
      <c r="D163" s="528"/>
      <c r="E163" s="546" t="s">
        <v>1020</v>
      </c>
      <c r="F163" s="300"/>
      <c r="G163" s="300"/>
      <c r="H163" s="144"/>
      <c r="I163" s="302">
        <v>110</v>
      </c>
      <c r="J163" s="302">
        <v>103</v>
      </c>
      <c r="K163" s="314"/>
      <c r="L163" s="73"/>
      <c r="M163" s="73"/>
      <c r="N163" s="73"/>
      <c r="O163" s="73"/>
      <c r="P163" s="73"/>
      <c r="Q163" s="73"/>
      <c r="R163" s="73"/>
      <c r="S163" s="73"/>
      <c r="T163" s="73"/>
    </row>
    <row r="164" spans="1:20" s="492" customFormat="1" x14ac:dyDescent="0.3">
      <c r="A164" s="502"/>
      <c r="B164" s="502"/>
      <c r="D164" s="528"/>
      <c r="E164" s="546"/>
      <c r="F164" s="300"/>
      <c r="G164" s="300"/>
      <c r="H164" s="144"/>
      <c r="I164" s="248">
        <f>SUM(I162:I163)</f>
        <v>547</v>
      </c>
      <c r="J164" s="248">
        <f>SUM(J162:J163)</f>
        <v>524</v>
      </c>
      <c r="K164" s="73"/>
      <c r="L164" s="73"/>
      <c r="M164" s="73"/>
      <c r="N164" s="73"/>
      <c r="O164" s="73"/>
      <c r="P164" s="73"/>
      <c r="Q164" s="73"/>
      <c r="R164" s="73"/>
      <c r="S164" s="73"/>
      <c r="T164" s="73"/>
    </row>
    <row r="165" spans="1:20" s="492" customFormat="1" x14ac:dyDescent="0.3">
      <c r="A165" s="502"/>
      <c r="B165" s="502"/>
      <c r="D165" s="528"/>
      <c r="E165" s="546" t="s">
        <v>1021</v>
      </c>
      <c r="F165" s="300"/>
      <c r="G165" s="300"/>
      <c r="H165" s="144"/>
      <c r="I165" s="301">
        <v>2</v>
      </c>
      <c r="J165" s="301">
        <v>0</v>
      </c>
      <c r="K165" s="314"/>
      <c r="L165" s="73"/>
      <c r="M165" s="73"/>
      <c r="N165" s="73"/>
      <c r="O165" s="73"/>
      <c r="P165" s="73"/>
      <c r="Q165" s="73"/>
      <c r="R165" s="73"/>
      <c r="S165" s="73"/>
      <c r="T165" s="73"/>
    </row>
    <row r="166" spans="1:20" s="492" customFormat="1" x14ac:dyDescent="0.3">
      <c r="A166" s="502"/>
      <c r="B166" s="502"/>
      <c r="D166" s="528"/>
      <c r="E166" s="546" t="s">
        <v>1021</v>
      </c>
      <c r="F166" s="300"/>
      <c r="G166" s="300"/>
      <c r="H166" s="144"/>
      <c r="I166" s="241">
        <v>0</v>
      </c>
      <c r="J166" s="241">
        <v>0</v>
      </c>
      <c r="K166" s="314"/>
      <c r="L166" s="73"/>
      <c r="M166" s="73"/>
      <c r="N166" s="73"/>
      <c r="O166" s="73"/>
      <c r="P166" s="73"/>
      <c r="Q166" s="73"/>
      <c r="R166" s="73"/>
      <c r="S166" s="73"/>
      <c r="T166" s="73"/>
    </row>
    <row r="167" spans="1:20" s="492" customFormat="1" ht="16.5" customHeight="1" x14ac:dyDescent="0.3">
      <c r="A167" s="502"/>
      <c r="B167" s="502"/>
      <c r="D167" s="528"/>
      <c r="E167" s="546"/>
      <c r="H167" s="144"/>
      <c r="I167" s="248">
        <f>SUM(I165:I166)</f>
        <v>2</v>
      </c>
      <c r="J167" s="248">
        <f>SUM(J165:J166)</f>
        <v>0</v>
      </c>
      <c r="K167" s="314"/>
      <c r="L167" s="73"/>
      <c r="M167" s="73"/>
      <c r="N167" s="73"/>
      <c r="O167" s="73"/>
      <c r="P167" s="73"/>
      <c r="Q167" s="73"/>
      <c r="R167" s="73"/>
      <c r="S167" s="73"/>
      <c r="T167" s="73"/>
    </row>
    <row r="168" spans="1:20" s="492" customFormat="1" x14ac:dyDescent="0.3">
      <c r="A168" s="502">
        <v>119</v>
      </c>
      <c r="B168" s="502">
        <v>53</v>
      </c>
      <c r="D168" s="528"/>
      <c r="E168" s="607" t="s">
        <v>38</v>
      </c>
      <c r="F168" s="161"/>
      <c r="G168" s="161"/>
      <c r="H168" s="144"/>
      <c r="I168" s="301"/>
      <c r="J168" s="301"/>
      <c r="K168" s="314"/>
      <c r="L168" s="73"/>
      <c r="M168" s="73"/>
      <c r="N168" s="73"/>
      <c r="O168" s="73"/>
      <c r="P168" s="73"/>
      <c r="Q168" s="73"/>
      <c r="R168" s="73"/>
      <c r="S168" s="73"/>
      <c r="T168" s="73"/>
    </row>
    <row r="169" spans="1:20" s="492" customFormat="1" x14ac:dyDescent="0.3">
      <c r="A169" s="502"/>
      <c r="B169" s="502"/>
      <c r="D169" s="528"/>
      <c r="E169" s="546" t="s">
        <v>1020</v>
      </c>
      <c r="F169" s="300"/>
      <c r="G169" s="546"/>
      <c r="H169" s="1"/>
      <c r="I169" s="301">
        <v>1403</v>
      </c>
      <c r="J169" s="301">
        <v>1376</v>
      </c>
      <c r="K169" s="314"/>
      <c r="L169" s="73"/>
      <c r="M169" s="73"/>
      <c r="N169" s="73"/>
      <c r="O169" s="73"/>
      <c r="P169" s="73"/>
      <c r="Q169" s="73"/>
      <c r="R169" s="73"/>
      <c r="S169" s="73"/>
      <c r="T169" s="73"/>
    </row>
    <row r="170" spans="1:20" s="492" customFormat="1" x14ac:dyDescent="0.3">
      <c r="A170" s="502"/>
      <c r="B170" s="502"/>
      <c r="D170" s="528"/>
      <c r="E170" s="546" t="s">
        <v>1020</v>
      </c>
      <c r="F170" s="300"/>
      <c r="G170" s="300"/>
      <c r="H170" s="144"/>
      <c r="I170" s="302">
        <v>553</v>
      </c>
      <c r="J170" s="302">
        <v>536</v>
      </c>
      <c r="K170" s="314"/>
      <c r="L170" s="73"/>
      <c r="M170" s="73"/>
      <c r="N170" s="73"/>
      <c r="O170" s="73"/>
      <c r="P170" s="73"/>
      <c r="Q170" s="73"/>
      <c r="R170" s="73"/>
      <c r="S170" s="73"/>
      <c r="T170" s="73"/>
    </row>
    <row r="171" spans="1:20" s="492" customFormat="1" x14ac:dyDescent="0.3">
      <c r="A171" s="502"/>
      <c r="B171" s="502"/>
      <c r="D171" s="528"/>
      <c r="E171" s="546"/>
      <c r="F171" s="300"/>
      <c r="G171" s="300"/>
      <c r="H171" s="144"/>
      <c r="I171" s="248">
        <f>SUM(I169:I170)</f>
        <v>1956</v>
      </c>
      <c r="J171" s="248">
        <f>SUM(J169:J170)</f>
        <v>1912</v>
      </c>
      <c r="K171" s="314"/>
      <c r="L171" s="73"/>
      <c r="M171" s="73"/>
      <c r="N171" s="73"/>
      <c r="O171" s="73"/>
      <c r="P171" s="73"/>
      <c r="Q171" s="73"/>
      <c r="R171" s="73"/>
      <c r="S171" s="73"/>
      <c r="T171" s="73"/>
    </row>
    <row r="172" spans="1:20" s="492" customFormat="1" x14ac:dyDescent="0.3">
      <c r="A172" s="502"/>
      <c r="B172" s="502"/>
      <c r="D172" s="528"/>
      <c r="E172" s="546" t="s">
        <v>1021</v>
      </c>
      <c r="F172" s="300"/>
      <c r="G172" s="300"/>
      <c r="H172" s="144"/>
      <c r="I172" s="301">
        <v>5</v>
      </c>
      <c r="J172" s="301">
        <v>3</v>
      </c>
      <c r="K172" s="314"/>
      <c r="L172" s="73"/>
      <c r="M172" s="73"/>
      <c r="N172" s="73"/>
      <c r="O172" s="73"/>
      <c r="P172" s="73"/>
      <c r="Q172" s="73"/>
      <c r="R172" s="73"/>
      <c r="S172" s="73"/>
      <c r="T172" s="73"/>
    </row>
    <row r="173" spans="1:20" s="492" customFormat="1" ht="16.5" customHeight="1" x14ac:dyDescent="0.3">
      <c r="A173" s="502"/>
      <c r="B173" s="502"/>
      <c r="D173" s="528"/>
      <c r="E173" s="546" t="s">
        <v>1021</v>
      </c>
      <c r="F173" s="300"/>
      <c r="G173" s="300"/>
      <c r="H173" s="144"/>
      <c r="I173" s="302">
        <v>0</v>
      </c>
      <c r="J173" s="302">
        <v>0</v>
      </c>
      <c r="K173" s="314"/>
      <c r="L173" s="73"/>
      <c r="M173" s="73"/>
      <c r="N173" s="73"/>
      <c r="O173" s="73"/>
      <c r="P173" s="73"/>
      <c r="Q173" s="73"/>
      <c r="R173" s="73"/>
      <c r="S173" s="73"/>
      <c r="T173" s="73"/>
    </row>
    <row r="174" spans="1:20" s="492" customFormat="1" ht="16.5" customHeight="1" x14ac:dyDescent="0.3">
      <c r="A174" s="501"/>
      <c r="B174" s="501"/>
      <c r="D174" s="528"/>
      <c r="H174" s="73"/>
      <c r="I174" s="248">
        <f>SUM(I172:I173)</f>
        <v>5</v>
      </c>
      <c r="J174" s="248">
        <f>SUM(J172:J173)</f>
        <v>3</v>
      </c>
      <c r="K174" s="73"/>
      <c r="L174" s="73"/>
      <c r="M174" s="73"/>
      <c r="N174" s="73"/>
      <c r="O174" s="73"/>
      <c r="P174" s="73"/>
      <c r="Q174" s="73"/>
      <c r="R174" s="73"/>
      <c r="S174" s="73"/>
      <c r="T174" s="73"/>
    </row>
    <row r="175" spans="1:20" s="492" customFormat="1" ht="16.5" customHeight="1" x14ac:dyDescent="0.3">
      <c r="A175" s="501"/>
      <c r="B175" s="501"/>
      <c r="D175" s="528"/>
      <c r="E175" s="608" t="s">
        <v>830</v>
      </c>
      <c r="F175" s="608"/>
      <c r="G175" s="608"/>
      <c r="H175" s="73"/>
      <c r="I175" s="244"/>
      <c r="J175" s="244"/>
      <c r="K175" s="73"/>
      <c r="L175" s="73"/>
      <c r="M175" s="73"/>
      <c r="N175" s="73"/>
      <c r="O175" s="73"/>
      <c r="P175" s="73"/>
      <c r="Q175" s="73"/>
      <c r="R175" s="73"/>
      <c r="S175" s="73"/>
      <c r="T175" s="73"/>
    </row>
    <row r="176" spans="1:20" s="492" customFormat="1" ht="16.5" customHeight="1" x14ac:dyDescent="0.3">
      <c r="A176" s="501"/>
      <c r="B176" s="501"/>
      <c r="D176" s="528"/>
      <c r="E176" s="605" t="s">
        <v>831</v>
      </c>
      <c r="F176" s="605"/>
      <c r="G176" s="605"/>
      <c r="H176" s="73"/>
      <c r="I176" s="244"/>
      <c r="J176" s="244"/>
      <c r="K176" s="746" t="s">
        <v>1022</v>
      </c>
      <c r="L176" s="73"/>
      <c r="M176" s="73"/>
      <c r="N176" s="73"/>
      <c r="O176" s="73"/>
      <c r="P176" s="73"/>
      <c r="Q176" s="73"/>
      <c r="R176" s="73"/>
      <c r="S176" s="73"/>
      <c r="T176" s="73"/>
    </row>
    <row r="177" spans="1:11" s="492" customFormat="1" ht="16.5" customHeight="1" x14ac:dyDescent="0.3">
      <c r="A177" s="500"/>
      <c r="B177" s="500"/>
      <c r="D177" s="36"/>
      <c r="E177" s="4"/>
      <c r="F177" s="4"/>
      <c r="I177" s="276"/>
      <c r="J177" s="276"/>
    </row>
    <row r="178" spans="1:11" s="6" customFormat="1" ht="16.5" customHeight="1" x14ac:dyDescent="0.3">
      <c r="A178" s="502"/>
      <c r="B178" s="502"/>
      <c r="C178" s="72" t="s">
        <v>298</v>
      </c>
      <c r="D178" s="998">
        <f>D129+0.1</f>
        <v>9.7999999999999989</v>
      </c>
      <c r="E178" s="94" t="s">
        <v>603</v>
      </c>
      <c r="F178" s="1011"/>
      <c r="G178" s="71"/>
      <c r="H178" s="71"/>
      <c r="I178" s="71"/>
    </row>
    <row r="179" spans="1:11" s="6" customFormat="1" x14ac:dyDescent="0.3">
      <c r="A179" s="502"/>
      <c r="B179" s="502"/>
      <c r="C179" s="492"/>
      <c r="D179" s="492"/>
      <c r="E179" s="227" t="s">
        <v>726</v>
      </c>
      <c r="F179" s="284"/>
      <c r="G179" s="284"/>
      <c r="H179" s="284"/>
      <c r="I179" s="284"/>
      <c r="K179" s="132"/>
    </row>
    <row r="180" spans="1:11" s="6" customFormat="1" x14ac:dyDescent="0.3">
      <c r="A180" s="502">
        <v>116</v>
      </c>
      <c r="B180" s="502" t="s">
        <v>843</v>
      </c>
      <c r="C180" s="492"/>
      <c r="D180" s="492"/>
      <c r="E180" s="1011" t="s">
        <v>98</v>
      </c>
      <c r="F180" s="284"/>
      <c r="G180" s="284"/>
      <c r="H180" s="284"/>
      <c r="I180" s="284">
        <v>116</v>
      </c>
      <c r="J180" s="244">
        <v>74</v>
      </c>
      <c r="K180" s="132"/>
    </row>
    <row r="181" spans="1:11" s="6" customFormat="1" x14ac:dyDescent="0.3">
      <c r="A181" s="502"/>
      <c r="B181" s="502"/>
      <c r="C181" s="492"/>
      <c r="D181" s="492"/>
      <c r="E181" s="1011" t="s">
        <v>722</v>
      </c>
      <c r="F181" s="284"/>
      <c r="G181" s="284"/>
      <c r="H181" s="284"/>
      <c r="I181" s="284">
        <v>116</v>
      </c>
      <c r="J181" s="244">
        <v>74</v>
      </c>
      <c r="K181" s="132"/>
    </row>
    <row r="182" spans="1:11" s="6" customFormat="1" x14ac:dyDescent="0.3">
      <c r="A182" s="502"/>
      <c r="B182" s="502"/>
      <c r="C182" s="492"/>
      <c r="D182" s="492"/>
      <c r="E182" s="1011" t="s">
        <v>274</v>
      </c>
      <c r="F182" s="284"/>
      <c r="G182" s="284"/>
      <c r="H182" s="284"/>
      <c r="I182" s="284">
        <v>116</v>
      </c>
      <c r="J182" s="244">
        <v>74</v>
      </c>
      <c r="K182" s="132"/>
    </row>
    <row r="183" spans="1:11" s="6" customFormat="1" x14ac:dyDescent="0.3">
      <c r="A183" s="502"/>
      <c r="B183" s="502"/>
      <c r="C183" s="492"/>
      <c r="D183" s="492"/>
      <c r="E183" s="1011" t="s">
        <v>365</v>
      </c>
      <c r="F183" s="284"/>
      <c r="G183" s="284"/>
      <c r="H183" s="284"/>
      <c r="I183" s="284">
        <v>116</v>
      </c>
      <c r="J183" s="244">
        <v>74</v>
      </c>
      <c r="K183" s="132"/>
    </row>
    <row r="184" spans="1:11" s="6" customFormat="1" x14ac:dyDescent="0.3">
      <c r="A184" s="502">
        <v>140</v>
      </c>
      <c r="B184" s="502" t="s">
        <v>844</v>
      </c>
      <c r="C184" s="492"/>
      <c r="D184" s="492"/>
      <c r="E184" s="1011" t="s">
        <v>333</v>
      </c>
      <c r="F184" s="284"/>
      <c r="G184" s="284"/>
      <c r="H184" s="284"/>
      <c r="I184" s="284">
        <v>140</v>
      </c>
      <c r="J184" s="244">
        <v>75</v>
      </c>
      <c r="K184" s="132"/>
    </row>
    <row r="185" spans="1:11" s="6" customFormat="1" x14ac:dyDescent="0.3">
      <c r="A185" s="502">
        <v>138</v>
      </c>
      <c r="B185" s="504" t="s">
        <v>845</v>
      </c>
      <c r="C185" s="492"/>
      <c r="D185" s="492"/>
      <c r="E185" s="1011" t="s">
        <v>723</v>
      </c>
      <c r="F185" s="284"/>
      <c r="G185" s="284"/>
      <c r="H185" s="284"/>
      <c r="I185" s="284">
        <v>138</v>
      </c>
      <c r="J185" s="244">
        <v>122</v>
      </c>
      <c r="K185" s="132"/>
    </row>
    <row r="186" spans="1:11" s="6" customFormat="1" x14ac:dyDescent="0.3">
      <c r="A186" s="502">
        <v>128</v>
      </c>
      <c r="B186" s="502" t="s">
        <v>846</v>
      </c>
      <c r="C186" s="492"/>
      <c r="D186" s="492"/>
      <c r="E186" s="1011" t="s">
        <v>724</v>
      </c>
      <c r="F186" s="1011"/>
      <c r="G186" s="1011"/>
      <c r="H186" s="1011"/>
      <c r="I186" s="284">
        <v>128</v>
      </c>
      <c r="J186" s="244">
        <v>40</v>
      </c>
      <c r="K186" s="132"/>
    </row>
    <row r="187" spans="1:11" s="6" customFormat="1" x14ac:dyDescent="0.3">
      <c r="A187" s="502">
        <v>131</v>
      </c>
      <c r="B187" s="502">
        <v>55</v>
      </c>
      <c r="C187" s="492"/>
      <c r="D187" s="492"/>
      <c r="E187" s="1011" t="s">
        <v>725</v>
      </c>
      <c r="F187" s="1011"/>
      <c r="G187" s="284"/>
      <c r="H187" s="284"/>
      <c r="I187" s="284">
        <v>131</v>
      </c>
      <c r="J187" s="244">
        <v>55</v>
      </c>
      <c r="K187" s="132"/>
    </row>
    <row r="188" spans="1:11" s="6" customFormat="1" x14ac:dyDescent="0.3">
      <c r="A188" s="502"/>
      <c r="B188" s="502"/>
      <c r="C188" s="492"/>
      <c r="D188" s="492"/>
      <c r="E188" s="1012" t="s">
        <v>771</v>
      </c>
      <c r="F188" s="284"/>
      <c r="G188" s="284"/>
      <c r="H188" s="400"/>
      <c r="I188" s="514">
        <f>SUM(I180:I187)</f>
        <v>1001</v>
      </c>
      <c r="J188" s="384">
        <f>SUM(J180:J187)</f>
        <v>588</v>
      </c>
      <c r="K188" s="132"/>
    </row>
    <row r="189" spans="1:11" s="6" customFormat="1" ht="8.1" customHeight="1" x14ac:dyDescent="0.3">
      <c r="A189" s="502"/>
      <c r="B189" s="502"/>
      <c r="C189" s="492"/>
      <c r="D189" s="492"/>
      <c r="E189" s="1011"/>
      <c r="F189" s="284"/>
      <c r="G189" s="284"/>
      <c r="H189" s="284"/>
      <c r="I189" s="284"/>
      <c r="J189" s="244"/>
      <c r="K189" s="132"/>
    </row>
    <row r="190" spans="1:11" s="6" customFormat="1" x14ac:dyDescent="0.3">
      <c r="A190" s="502"/>
      <c r="B190" s="502"/>
      <c r="C190" s="492"/>
      <c r="D190" s="492"/>
      <c r="E190" s="227" t="s">
        <v>720</v>
      </c>
      <c r="F190" s="284"/>
      <c r="G190" s="284"/>
      <c r="H190" s="284"/>
      <c r="I190" s="284"/>
      <c r="J190" s="244"/>
      <c r="K190" s="132"/>
    </row>
    <row r="191" spans="1:11" s="6" customFormat="1" x14ac:dyDescent="0.3">
      <c r="A191" s="502">
        <v>101</v>
      </c>
      <c r="B191" s="502" t="s">
        <v>1643</v>
      </c>
      <c r="C191" s="492"/>
      <c r="D191" s="492"/>
      <c r="E191" s="1011" t="s">
        <v>727</v>
      </c>
      <c r="F191" s="1011"/>
      <c r="G191" s="1011"/>
      <c r="H191" s="284"/>
      <c r="I191" s="284"/>
      <c r="J191" s="244"/>
      <c r="K191" s="132"/>
    </row>
    <row r="192" spans="1:11" s="6" customFormat="1" x14ac:dyDescent="0.3">
      <c r="A192" s="502"/>
      <c r="B192" s="502"/>
      <c r="C192" s="492"/>
      <c r="D192" s="492"/>
      <c r="E192" s="1011" t="s">
        <v>1863</v>
      </c>
      <c r="F192" s="464"/>
      <c r="G192" s="464"/>
      <c r="H192" s="284"/>
      <c r="I192" s="284">
        <v>2063</v>
      </c>
      <c r="J192" s="244">
        <v>100</v>
      </c>
      <c r="K192" s="609"/>
    </row>
    <row r="193" spans="1:20" s="6" customFormat="1" x14ac:dyDescent="0.3">
      <c r="A193" s="502"/>
      <c r="B193" s="502"/>
      <c r="C193" s="492"/>
      <c r="D193" s="492"/>
      <c r="E193" s="1011" t="s">
        <v>721</v>
      </c>
      <c r="F193" s="284"/>
      <c r="G193" s="284"/>
      <c r="H193" s="284"/>
      <c r="I193" s="284">
        <v>101</v>
      </c>
      <c r="J193" s="244">
        <v>114</v>
      </c>
      <c r="K193" s="132"/>
    </row>
    <row r="194" spans="1:20" s="6" customFormat="1" x14ac:dyDescent="0.3">
      <c r="A194" s="502"/>
      <c r="B194" s="502"/>
      <c r="C194" s="492"/>
      <c r="D194" s="492"/>
      <c r="E194" s="1012" t="s">
        <v>770</v>
      </c>
      <c r="F194" s="284"/>
      <c r="G194" s="284"/>
      <c r="H194" s="284"/>
      <c r="I194" s="514">
        <f>SUM(I192:I193)</f>
        <v>2164</v>
      </c>
      <c r="J194" s="384">
        <f>SUM(J192:J193)</f>
        <v>214</v>
      </c>
      <c r="K194" s="132"/>
    </row>
    <row r="195" spans="1:20" s="6" customFormat="1" x14ac:dyDescent="0.3">
      <c r="A195" s="502"/>
      <c r="B195" s="502"/>
      <c r="C195" s="492"/>
      <c r="D195" s="492"/>
      <c r="E195" s="1012"/>
      <c r="F195" s="284"/>
      <c r="G195" s="284"/>
      <c r="H195" s="284"/>
      <c r="I195" s="400"/>
      <c r="J195" s="276"/>
      <c r="K195" s="132"/>
    </row>
    <row r="196" spans="1:20" s="1" customFormat="1" ht="16.5" customHeight="1" x14ac:dyDescent="0.3">
      <c r="A196" s="502"/>
      <c r="B196" s="502"/>
      <c r="C196" s="1000" t="s">
        <v>298</v>
      </c>
      <c r="D196" s="1000">
        <f>D178+0.1</f>
        <v>9.8999999999999986</v>
      </c>
      <c r="E196" s="1013" t="s">
        <v>1015</v>
      </c>
      <c r="F196" s="464"/>
      <c r="G196" s="492"/>
      <c r="J196" s="492"/>
    </row>
    <row r="197" spans="1:20" s="1" customFormat="1" ht="31.5" customHeight="1" x14ac:dyDescent="0.3">
      <c r="A197" s="1497">
        <v>16</v>
      </c>
      <c r="B197" s="1497" t="s">
        <v>1555</v>
      </c>
      <c r="C197" s="36"/>
      <c r="D197" s="1162"/>
      <c r="E197" s="2172" t="s">
        <v>1777</v>
      </c>
      <c r="F197" s="2172"/>
      <c r="G197" s="2172"/>
      <c r="H197" s="2172"/>
      <c r="I197" s="2172"/>
      <c r="J197" s="2172"/>
    </row>
    <row r="198" spans="1:20" s="492" customFormat="1" ht="16.5" customHeight="1" x14ac:dyDescent="0.3">
      <c r="A198" s="1744"/>
      <c r="B198" s="1744"/>
      <c r="D198" s="1162"/>
      <c r="E198" s="2168" t="s">
        <v>1169</v>
      </c>
      <c r="F198" s="2168"/>
      <c r="G198" s="2168"/>
      <c r="H198" s="2168"/>
      <c r="I198" s="2168"/>
      <c r="J198" s="2168"/>
      <c r="K198" s="1"/>
      <c r="L198" s="1213" t="s">
        <v>1017</v>
      </c>
      <c r="P198" s="1005"/>
      <c r="Q198" s="1005"/>
      <c r="R198" s="22"/>
      <c r="S198" s="22"/>
      <c r="T198" s="22"/>
    </row>
    <row r="199" spans="1:20" s="492" customFormat="1" ht="64.5" customHeight="1" x14ac:dyDescent="0.3">
      <c r="A199" s="1744"/>
      <c r="B199" s="1744"/>
      <c r="D199" s="1162"/>
      <c r="E199" s="2168" t="s">
        <v>1016</v>
      </c>
      <c r="F199" s="2168"/>
      <c r="G199" s="2168"/>
      <c r="H199" s="2168"/>
      <c r="I199" s="2168"/>
      <c r="J199" s="2168"/>
      <c r="K199" s="1"/>
      <c r="L199" s="1"/>
      <c r="N199" s="599"/>
      <c r="O199" s="599"/>
      <c r="P199" s="1"/>
      <c r="R199" s="22"/>
      <c r="S199" s="22"/>
      <c r="T199" s="22"/>
    </row>
    <row r="200" spans="1:20" s="492" customFormat="1" ht="47.25" customHeight="1" x14ac:dyDescent="0.3">
      <c r="A200" s="1744"/>
      <c r="B200" s="1744"/>
      <c r="D200" s="1162"/>
      <c r="E200" s="2168" t="s">
        <v>1775</v>
      </c>
      <c r="F200" s="2168"/>
      <c r="G200" s="2168"/>
      <c r="H200" s="2168"/>
      <c r="I200" s="2168"/>
      <c r="J200" s="2168"/>
      <c r="K200" s="1"/>
      <c r="L200" s="1"/>
      <c r="N200" s="599"/>
      <c r="O200" s="599"/>
      <c r="P200" s="1"/>
      <c r="R200" s="22"/>
      <c r="S200" s="22"/>
      <c r="T200" s="22"/>
    </row>
    <row r="201" spans="1:20" s="492" customFormat="1" ht="64.5" customHeight="1" x14ac:dyDescent="0.3">
      <c r="A201" s="1744"/>
      <c r="B201" s="1744"/>
      <c r="D201" s="1162"/>
      <c r="E201" s="2168" t="s">
        <v>1417</v>
      </c>
      <c r="F201" s="2168"/>
      <c r="G201" s="2168"/>
      <c r="H201" s="2168"/>
      <c r="I201" s="2168"/>
      <c r="J201" s="2168"/>
      <c r="K201" s="1"/>
      <c r="L201" s="1"/>
      <c r="N201" s="599"/>
      <c r="O201" s="599"/>
      <c r="P201" s="1"/>
      <c r="R201" s="22"/>
      <c r="S201" s="22"/>
      <c r="T201" s="22"/>
    </row>
    <row r="202" spans="1:20" s="492" customFormat="1" ht="96" customHeight="1" x14ac:dyDescent="0.3">
      <c r="A202" s="1744"/>
      <c r="B202" s="1744"/>
      <c r="D202" s="1162"/>
      <c r="E202" s="2168" t="s">
        <v>1795</v>
      </c>
      <c r="F202" s="2168"/>
      <c r="G202" s="2168"/>
      <c r="H202" s="2168"/>
      <c r="I202" s="2168"/>
      <c r="J202" s="2168"/>
      <c r="K202" s="1"/>
      <c r="L202" s="1"/>
      <c r="N202" s="599"/>
      <c r="O202" s="599"/>
      <c r="P202" s="1"/>
      <c r="R202" s="22"/>
      <c r="S202" s="22"/>
      <c r="T202" s="22"/>
    </row>
    <row r="203" spans="1:20" s="492" customFormat="1" ht="69.75" customHeight="1" x14ac:dyDescent="0.3">
      <c r="A203" s="1744"/>
      <c r="B203" s="1744"/>
      <c r="D203" s="1162"/>
      <c r="E203" s="2168" t="s">
        <v>1776</v>
      </c>
      <c r="F203" s="2168"/>
      <c r="G203" s="2168"/>
      <c r="H203" s="2168"/>
      <c r="I203" s="2168"/>
      <c r="J203" s="2168"/>
      <c r="K203" s="1"/>
      <c r="L203" s="1"/>
      <c r="N203" s="599"/>
      <c r="O203" s="599"/>
      <c r="P203" s="1"/>
      <c r="R203" s="22"/>
      <c r="S203" s="22"/>
      <c r="T203" s="22"/>
    </row>
    <row r="204" spans="1:20" s="1" customFormat="1" ht="6.75" customHeight="1" x14ac:dyDescent="0.3">
      <c r="A204" s="1744"/>
      <c r="B204" s="1744"/>
      <c r="C204" s="1162"/>
      <c r="D204" s="1162"/>
      <c r="E204" s="71"/>
      <c r="F204" s="464"/>
      <c r="G204" s="492"/>
      <c r="I204" s="68"/>
      <c r="J204" s="68"/>
    </row>
    <row r="205" spans="1:20" s="1" customFormat="1" x14ac:dyDescent="0.3">
      <c r="A205" s="1744"/>
      <c r="B205" s="1744"/>
      <c r="C205" s="1162"/>
      <c r="D205" s="1162"/>
      <c r="E205" s="71" t="s">
        <v>1780</v>
      </c>
      <c r="F205" s="464"/>
      <c r="G205" s="492"/>
      <c r="I205" s="68"/>
      <c r="J205" s="68"/>
    </row>
    <row r="206" spans="1:20" s="1" customFormat="1" x14ac:dyDescent="0.3">
      <c r="A206" s="1497"/>
      <c r="B206" s="1497"/>
      <c r="C206" s="1162"/>
      <c r="D206" s="1162"/>
      <c r="E206" s="71"/>
      <c r="F206" s="464"/>
      <c r="G206" s="492"/>
      <c r="I206" s="68">
        <f>I159</f>
        <v>2023</v>
      </c>
      <c r="J206" s="68">
        <f>J159</f>
        <v>2022</v>
      </c>
    </row>
    <row r="207" spans="1:20" s="1" customFormat="1" x14ac:dyDescent="0.3">
      <c r="A207" s="1541"/>
      <c r="B207" s="1541"/>
      <c r="C207" s="1162"/>
      <c r="D207" s="1162"/>
      <c r="F207" s="464"/>
      <c r="G207" s="492"/>
      <c r="I207" s="68" t="str">
        <f>I160</f>
        <v>$'000</v>
      </c>
      <c r="J207" s="68" t="str">
        <f>J160</f>
        <v>$'000</v>
      </c>
    </row>
    <row r="208" spans="1:20" s="6" customFormat="1" x14ac:dyDescent="0.3">
      <c r="A208" s="1512">
        <v>16</v>
      </c>
      <c r="B208" s="1512">
        <v>97</v>
      </c>
      <c r="C208" s="492"/>
      <c r="D208" s="492"/>
      <c r="E208" s="1012" t="s">
        <v>1778</v>
      </c>
      <c r="F208" s="284"/>
      <c r="G208" s="284"/>
      <c r="H208" s="284"/>
      <c r="I208" s="137"/>
      <c r="J208" s="137"/>
      <c r="K208" s="132"/>
    </row>
    <row r="209" spans="1:11" s="6" customFormat="1" x14ac:dyDescent="0.3">
      <c r="A209" s="1512"/>
      <c r="B209" s="1512"/>
      <c r="C209" s="492"/>
      <c r="D209" s="492"/>
      <c r="E209" s="1011" t="s">
        <v>1536</v>
      </c>
      <c r="F209" s="284"/>
      <c r="G209" s="284"/>
      <c r="H209" s="284"/>
      <c r="I209" s="1517">
        <v>0</v>
      </c>
      <c r="J209" s="1517">
        <v>0</v>
      </c>
      <c r="K209" s="132"/>
    </row>
    <row r="210" spans="1:11" s="6" customFormat="1" x14ac:dyDescent="0.3">
      <c r="A210" s="1512"/>
      <c r="B210" s="1512"/>
      <c r="C210" s="492"/>
      <c r="D210" s="492"/>
      <c r="E210" s="1011" t="s">
        <v>1537</v>
      </c>
      <c r="F210" s="284"/>
      <c r="G210" s="284"/>
      <c r="H210" s="284"/>
      <c r="I210" s="1517">
        <v>0</v>
      </c>
      <c r="J210" s="1517">
        <v>0</v>
      </c>
      <c r="K210" s="132"/>
    </row>
    <row r="211" spans="1:11" s="6" customFormat="1" x14ac:dyDescent="0.3">
      <c r="A211" s="1512"/>
      <c r="B211" s="1512"/>
      <c r="C211" s="492"/>
      <c r="D211" s="492"/>
      <c r="E211" s="1011" t="s">
        <v>1538</v>
      </c>
      <c r="F211" s="284"/>
      <c r="G211" s="284"/>
      <c r="H211" s="284"/>
      <c r="I211" s="1517">
        <v>0</v>
      </c>
      <c r="J211" s="1517">
        <v>0</v>
      </c>
      <c r="K211" s="132"/>
    </row>
    <row r="212" spans="1:11" s="6" customFormat="1" x14ac:dyDescent="0.3">
      <c r="A212" s="1512"/>
      <c r="B212" s="1512"/>
      <c r="C212" s="492"/>
      <c r="D212" s="492"/>
      <c r="E212" s="1011" t="s">
        <v>1539</v>
      </c>
      <c r="F212" s="284"/>
      <c r="G212" s="284"/>
      <c r="H212" s="284"/>
      <c r="I212" s="1517">
        <v>0</v>
      </c>
      <c r="J212" s="1517">
        <v>0</v>
      </c>
      <c r="K212" s="132"/>
    </row>
    <row r="213" spans="1:11" s="6" customFormat="1" x14ac:dyDescent="0.3">
      <c r="A213" s="1512"/>
      <c r="B213" s="1512"/>
      <c r="C213" s="492"/>
      <c r="D213" s="492"/>
      <c r="E213" s="1011" t="s">
        <v>1540</v>
      </c>
      <c r="F213" s="284"/>
      <c r="G213" s="284"/>
      <c r="H213" s="284"/>
      <c r="I213" s="1517">
        <v>0</v>
      </c>
      <c r="J213" s="1517">
        <v>0</v>
      </c>
      <c r="K213" s="132"/>
    </row>
    <row r="214" spans="1:11" s="6" customFormat="1" x14ac:dyDescent="0.3">
      <c r="A214" s="1512"/>
      <c r="B214" s="1512"/>
      <c r="C214" s="492"/>
      <c r="D214" s="492"/>
      <c r="E214" s="1011" t="s">
        <v>1779</v>
      </c>
      <c r="F214" s="284"/>
      <c r="G214" s="284"/>
      <c r="H214" s="284"/>
      <c r="I214" s="1517">
        <v>0</v>
      </c>
      <c r="J214" s="1517">
        <v>0</v>
      </c>
      <c r="K214" s="132"/>
    </row>
    <row r="215" spans="1:11" s="6" customFormat="1" x14ac:dyDescent="0.3">
      <c r="A215" s="1512"/>
      <c r="B215" s="1512"/>
      <c r="C215" s="492"/>
      <c r="D215" s="492"/>
      <c r="E215" s="1011" t="s">
        <v>108</v>
      </c>
      <c r="F215" s="284"/>
      <c r="G215" s="284"/>
      <c r="H215" s="284"/>
      <c r="I215" s="1518">
        <v>0</v>
      </c>
      <c r="J215" s="1518">
        <v>0</v>
      </c>
      <c r="K215" s="132"/>
    </row>
    <row r="216" spans="1:11" s="6" customFormat="1" x14ac:dyDescent="0.3">
      <c r="A216" s="1512"/>
      <c r="B216" s="1512"/>
      <c r="C216" s="492"/>
      <c r="D216" s="492"/>
      <c r="E216" s="1012"/>
      <c r="F216" s="284"/>
      <c r="G216" s="284"/>
      <c r="H216" s="284"/>
      <c r="I216" s="137"/>
      <c r="J216" s="137"/>
      <c r="K216" s="132"/>
    </row>
    <row r="217" spans="1:11" s="6" customFormat="1" x14ac:dyDescent="0.3">
      <c r="A217" s="1512">
        <v>16</v>
      </c>
      <c r="B217" s="1512">
        <v>91</v>
      </c>
      <c r="C217" s="492"/>
      <c r="D217" s="492"/>
      <c r="E217" s="1012" t="s">
        <v>1558</v>
      </c>
      <c r="F217" s="284"/>
      <c r="G217" s="284"/>
      <c r="H217" s="284"/>
      <c r="I217" s="137"/>
      <c r="J217" s="137"/>
      <c r="K217" s="132"/>
    </row>
    <row r="218" spans="1:11" s="6" customFormat="1" x14ac:dyDescent="0.3">
      <c r="A218" s="1512"/>
      <c r="B218" s="1512"/>
      <c r="C218" s="492"/>
      <c r="D218" s="492"/>
      <c r="E218" s="1012"/>
      <c r="F218" s="284"/>
      <c r="G218" s="284"/>
      <c r="H218" s="284"/>
      <c r="I218" s="137"/>
      <c r="J218" s="137"/>
      <c r="K218" s="132"/>
    </row>
    <row r="219" spans="1:11" s="6" customFormat="1" x14ac:dyDescent="0.3">
      <c r="A219" s="1512">
        <v>16</v>
      </c>
      <c r="B219" s="1512" t="s">
        <v>1561</v>
      </c>
      <c r="C219" s="492"/>
      <c r="D219" s="492"/>
      <c r="E219" s="1011" t="s">
        <v>1559</v>
      </c>
      <c r="F219" s="284"/>
      <c r="G219" s="284"/>
      <c r="H219" s="284"/>
      <c r="I219" s="1519">
        <v>0</v>
      </c>
      <c r="J219" s="1519">
        <v>0</v>
      </c>
      <c r="K219" s="132"/>
    </row>
    <row r="220" spans="1:11" s="6" customFormat="1" x14ac:dyDescent="0.3">
      <c r="A220" s="1512">
        <v>16</v>
      </c>
      <c r="B220" s="1512" t="s">
        <v>1561</v>
      </c>
      <c r="C220" s="492"/>
      <c r="D220" s="492"/>
      <c r="E220" s="1011" t="s">
        <v>1560</v>
      </c>
      <c r="F220" s="284"/>
      <c r="G220" s="284"/>
      <c r="H220" s="284"/>
      <c r="I220" s="1519">
        <v>0</v>
      </c>
      <c r="J220" s="1519">
        <v>0</v>
      </c>
      <c r="K220" s="132"/>
    </row>
    <row r="221" spans="1:11" s="6" customFormat="1" x14ac:dyDescent="0.3">
      <c r="A221" s="1744"/>
      <c r="B221" s="1744"/>
      <c r="C221" s="492"/>
      <c r="D221" s="492"/>
      <c r="E221" s="1011"/>
      <c r="F221" s="284"/>
      <c r="G221" s="284"/>
      <c r="H221" s="284"/>
      <c r="I221" s="1519"/>
      <c r="J221" s="1519"/>
      <c r="K221" s="132"/>
    </row>
    <row r="222" spans="1:11" s="1" customFormat="1" x14ac:dyDescent="0.3">
      <c r="A222" s="502"/>
      <c r="B222" s="502"/>
      <c r="C222" s="492"/>
      <c r="D222" s="36"/>
      <c r="E222" s="36"/>
      <c r="F222" s="995"/>
      <c r="G222" s="58"/>
      <c r="H222" s="276"/>
    </row>
    <row r="223" spans="1:11" s="1" customFormat="1" x14ac:dyDescent="0.3">
      <c r="A223" s="502">
        <v>137</v>
      </c>
      <c r="B223" s="2147" t="s">
        <v>1243</v>
      </c>
      <c r="C223" s="566" t="s">
        <v>298</v>
      </c>
      <c r="D223" s="1155">
        <v>9.1</v>
      </c>
      <c r="E223" s="566" t="s">
        <v>571</v>
      </c>
      <c r="G223" s="492"/>
      <c r="I223" s="241"/>
      <c r="J223" s="241"/>
    </row>
    <row r="224" spans="1:11" s="1" customFormat="1" ht="16.5" customHeight="1" x14ac:dyDescent="0.3">
      <c r="A224" s="502"/>
      <c r="B224" s="2147"/>
      <c r="C224" s="492"/>
      <c r="D224" s="1000"/>
      <c r="E224" s="566" t="s">
        <v>519</v>
      </c>
      <c r="G224" s="492"/>
      <c r="I224" s="241"/>
      <c r="J224" s="241"/>
    </row>
    <row r="225" spans="1:13" s="1" customFormat="1" ht="18.75" x14ac:dyDescent="0.3">
      <c r="A225" s="502"/>
      <c r="B225" s="2147" t="s">
        <v>1242</v>
      </c>
      <c r="C225" s="492"/>
      <c r="D225" s="36"/>
      <c r="E225" s="1016" t="s">
        <v>322</v>
      </c>
      <c r="F225" s="1016"/>
      <c r="G225" s="1016"/>
      <c r="H225" s="1016"/>
      <c r="I225" s="1016"/>
      <c r="J225" s="1016"/>
      <c r="M225" s="126"/>
    </row>
    <row r="226" spans="1:13" s="1" customFormat="1" ht="11.25" customHeight="1" x14ac:dyDescent="0.3">
      <c r="A226" s="502"/>
      <c r="B226" s="2147"/>
      <c r="C226" s="492"/>
      <c r="D226" s="36"/>
      <c r="E226" s="1016"/>
      <c r="F226" s="1017"/>
      <c r="G226" s="1017"/>
      <c r="I226" s="241"/>
      <c r="J226" s="241"/>
    </row>
    <row r="227" spans="1:13" s="1" customFormat="1" ht="30.75" customHeight="1" x14ac:dyDescent="0.3">
      <c r="A227" s="502"/>
      <c r="B227" s="502"/>
      <c r="C227" s="492"/>
      <c r="D227" s="36"/>
      <c r="E227" s="2168" t="s">
        <v>366</v>
      </c>
      <c r="F227" s="2168"/>
      <c r="G227" s="2168"/>
      <c r="H227" s="2168"/>
      <c r="I227" s="2168"/>
      <c r="J227" s="2168"/>
    </row>
    <row r="228" spans="1:13" s="1" customFormat="1" ht="36.75" customHeight="1" x14ac:dyDescent="0.3">
      <c r="A228" s="502"/>
      <c r="B228" s="502"/>
      <c r="C228" s="492"/>
      <c r="D228" s="36"/>
      <c r="E228" s="2168" t="s">
        <v>1023</v>
      </c>
      <c r="F228" s="2168"/>
      <c r="G228" s="2168"/>
      <c r="H228" s="2168"/>
      <c r="I228" s="2168"/>
      <c r="J228" s="2168"/>
    </row>
    <row r="229" spans="1:13" s="1" customFormat="1" ht="16.5" customHeight="1" x14ac:dyDescent="0.3">
      <c r="A229" s="502"/>
      <c r="B229" s="502"/>
      <c r="C229" s="492"/>
      <c r="D229" s="36"/>
      <c r="E229" s="71"/>
      <c r="F229" s="995"/>
      <c r="G229" s="492"/>
      <c r="I229" s="241"/>
      <c r="J229" s="241"/>
    </row>
    <row r="230" spans="1:13" s="1" customFormat="1" ht="16.5" customHeight="1" x14ac:dyDescent="0.3">
      <c r="A230" s="502"/>
      <c r="B230" s="502"/>
      <c r="C230" s="492"/>
      <c r="D230" s="36"/>
      <c r="E230" s="1014" t="s">
        <v>35</v>
      </c>
      <c r="G230" s="492"/>
      <c r="I230" s="241">
        <v>180</v>
      </c>
      <c r="J230" s="241">
        <v>180</v>
      </c>
    </row>
    <row r="231" spans="1:13" s="1" customFormat="1" ht="16.5" customHeight="1" x14ac:dyDescent="0.3">
      <c r="A231" s="502"/>
      <c r="B231" s="502"/>
      <c r="C231" s="492"/>
      <c r="D231" s="36"/>
      <c r="E231" s="1015" t="s">
        <v>394</v>
      </c>
      <c r="F231" s="1015"/>
      <c r="G231" s="492"/>
      <c r="I231" s="492"/>
      <c r="J231" s="492"/>
    </row>
    <row r="232" spans="1:13" s="1" customFormat="1" ht="16.5" customHeight="1" x14ac:dyDescent="0.3">
      <c r="A232" s="502"/>
      <c r="B232" s="502"/>
      <c r="C232" s="492"/>
      <c r="D232" s="36"/>
      <c r="E232" s="65"/>
      <c r="G232" s="492"/>
      <c r="I232" s="492"/>
      <c r="J232" s="492"/>
    </row>
    <row r="233" spans="1:13" s="1" customFormat="1" ht="16.5" customHeight="1" x14ac:dyDescent="0.3">
      <c r="A233" s="502"/>
      <c r="B233" s="502"/>
      <c r="C233" s="492"/>
      <c r="D233" s="36"/>
      <c r="E233" s="1007" t="s">
        <v>494</v>
      </c>
      <c r="G233" s="492"/>
      <c r="I233" s="492"/>
      <c r="J233" s="492"/>
    </row>
    <row r="234" spans="1:13" s="1" customFormat="1" ht="33" customHeight="1" x14ac:dyDescent="0.3">
      <c r="A234" s="502">
        <v>137</v>
      </c>
      <c r="B234" s="502">
        <v>89</v>
      </c>
      <c r="C234" s="492"/>
      <c r="D234" s="36"/>
      <c r="E234" s="1268" t="s">
        <v>1864</v>
      </c>
      <c r="F234" s="1268"/>
      <c r="G234" s="1268"/>
      <c r="H234" s="1268"/>
      <c r="I234" s="1268"/>
      <c r="J234" s="1268"/>
    </row>
    <row r="235" spans="1:13" s="1" customFormat="1" ht="16.5" customHeight="1" x14ac:dyDescent="0.3">
      <c r="A235" s="502"/>
      <c r="B235" s="502"/>
      <c r="C235" s="492"/>
      <c r="D235" s="36"/>
      <c r="E235" s="36"/>
      <c r="F235" s="995"/>
      <c r="G235" s="492"/>
      <c r="H235" s="492"/>
      <c r="I235" s="492"/>
      <c r="J235" s="492"/>
    </row>
    <row r="236" spans="1:13" s="1" customFormat="1" ht="16.5" customHeight="1" x14ac:dyDescent="0.3">
      <c r="A236" s="502"/>
      <c r="B236" s="502"/>
      <c r="C236" s="492"/>
      <c r="D236" s="36"/>
      <c r="E236" s="1268" t="s">
        <v>394</v>
      </c>
      <c r="F236" s="1268"/>
      <c r="G236" s="1268"/>
      <c r="H236" s="1268"/>
      <c r="I236" s="1268"/>
      <c r="J236" s="1268"/>
    </row>
    <row r="237" spans="1:13" s="6" customFormat="1" x14ac:dyDescent="0.3">
      <c r="A237" s="502"/>
      <c r="B237" s="502"/>
      <c r="C237" s="492"/>
      <c r="D237" s="492"/>
      <c r="E237" s="1012"/>
      <c r="F237" s="284"/>
      <c r="G237" s="284"/>
      <c r="I237" s="284"/>
      <c r="J237" s="400"/>
      <c r="K237" s="132"/>
    </row>
    <row r="238" spans="1:13" s="492" customFormat="1" x14ac:dyDescent="0.3">
      <c r="A238" s="500"/>
      <c r="B238" s="500"/>
      <c r="D238" s="36"/>
      <c r="E238" s="4"/>
      <c r="F238" s="4"/>
      <c r="I238" s="276"/>
      <c r="J238" s="276"/>
    </row>
    <row r="239" spans="1:13" x14ac:dyDescent="0.3">
      <c r="A239" s="500"/>
      <c r="B239" s="500"/>
      <c r="C239" s="36"/>
      <c r="D239" s="36"/>
      <c r="E239" s="36"/>
      <c r="F239" s="36"/>
      <c r="G239" s="995"/>
      <c r="H239" s="995"/>
      <c r="I239" s="603"/>
      <c r="J239" s="603"/>
    </row>
    <row r="240" spans="1:13" x14ac:dyDescent="0.3">
      <c r="A240" s="494" t="s">
        <v>250</v>
      </c>
      <c r="B240" s="493"/>
      <c r="C240" s="493"/>
      <c r="D240" s="493"/>
      <c r="E240" s="493"/>
      <c r="F240" s="230"/>
      <c r="G240" s="995"/>
      <c r="H240" s="995"/>
      <c r="I240" s="603"/>
      <c r="J240" s="603"/>
    </row>
    <row r="241" spans="1:10" x14ac:dyDescent="0.3">
      <c r="A241" s="496" t="s">
        <v>249</v>
      </c>
      <c r="B241" s="497" t="s">
        <v>218</v>
      </c>
      <c r="C241" s="229" t="s">
        <v>35</v>
      </c>
      <c r="D241" s="493"/>
      <c r="E241" s="493"/>
      <c r="F241" s="1003"/>
      <c r="G241" s="995"/>
      <c r="H241" s="995"/>
      <c r="I241" s="603"/>
      <c r="J241" s="603"/>
    </row>
    <row r="242" spans="1:10" ht="60" customHeight="1" x14ac:dyDescent="0.3">
      <c r="A242" s="496"/>
      <c r="B242" s="498">
        <v>86</v>
      </c>
      <c r="C242" s="2167" t="s">
        <v>518</v>
      </c>
      <c r="D242" s="2167"/>
      <c r="E242" s="2167"/>
      <c r="F242" s="2167"/>
      <c r="G242" s="995"/>
      <c r="H242" s="995"/>
      <c r="I242" s="603"/>
      <c r="J242" s="603"/>
    </row>
    <row r="243" spans="1:10" x14ac:dyDescent="0.3">
      <c r="A243" s="234"/>
      <c r="B243" s="491"/>
      <c r="C243" s="491"/>
      <c r="D243" s="491"/>
      <c r="E243" s="491"/>
      <c r="F243" s="1003"/>
      <c r="G243" s="995"/>
      <c r="H243" s="995"/>
      <c r="I243" s="603"/>
      <c r="J243" s="603"/>
    </row>
    <row r="244" spans="1:10" x14ac:dyDescent="0.3">
      <c r="A244" s="500"/>
      <c r="B244" s="500"/>
      <c r="C244" s="36"/>
      <c r="D244" s="36"/>
      <c r="E244" s="36"/>
      <c r="F244" s="36"/>
      <c r="G244" s="995"/>
      <c r="H244" s="995"/>
      <c r="I244" s="603"/>
      <c r="J244" s="603"/>
    </row>
    <row r="245" spans="1:10" x14ac:dyDescent="0.3">
      <c r="A245" s="500"/>
      <c r="B245" s="500"/>
      <c r="C245" s="36"/>
      <c r="D245" s="36"/>
      <c r="E245" s="36"/>
      <c r="F245" s="36"/>
      <c r="G245" s="995"/>
      <c r="H245" s="995"/>
      <c r="I245" s="603"/>
      <c r="J245" s="603"/>
    </row>
    <row r="246" spans="1:10" x14ac:dyDescent="0.3">
      <c r="A246" s="500"/>
      <c r="B246" s="500"/>
      <c r="E246" s="18"/>
      <c r="F246" s="18"/>
    </row>
    <row r="247" spans="1:10" x14ac:dyDescent="0.3">
      <c r="C247" s="18"/>
      <c r="D247" s="18"/>
      <c r="E247" s="18"/>
      <c r="F247" s="18"/>
    </row>
    <row r="566" s="18" customFormat="1" ht="11.25" customHeight="1" x14ac:dyDescent="0.3"/>
  </sheetData>
  <mergeCells count="77">
    <mergeCell ref="G1:J1"/>
    <mergeCell ref="G2:J2"/>
    <mergeCell ref="E51:J51"/>
    <mergeCell ref="E40:J40"/>
    <mergeCell ref="E130:J130"/>
    <mergeCell ref="E87:K87"/>
    <mergeCell ref="E89:E90"/>
    <mergeCell ref="E88:J88"/>
    <mergeCell ref="E91:F91"/>
    <mergeCell ref="E92:F92"/>
    <mergeCell ref="E93:F93"/>
    <mergeCell ref="E94:F94"/>
    <mergeCell ref="E95:F95"/>
    <mergeCell ref="E96:F96"/>
    <mergeCell ref="E111:F111"/>
    <mergeCell ref="G4:G5"/>
    <mergeCell ref="F138:J138"/>
    <mergeCell ref="F139:J139"/>
    <mergeCell ref="F140:J140"/>
    <mergeCell ref="E142:J142"/>
    <mergeCell ref="E98:F98"/>
    <mergeCell ref="E99:F99"/>
    <mergeCell ref="E108:F108"/>
    <mergeCell ref="E109:F109"/>
    <mergeCell ref="E110:F110"/>
    <mergeCell ref="E141:J141"/>
    <mergeCell ref="E131:J131"/>
    <mergeCell ref="E132:J132"/>
    <mergeCell ref="E102:F102"/>
    <mergeCell ref="E103:F103"/>
    <mergeCell ref="E104:F104"/>
    <mergeCell ref="E105:F105"/>
    <mergeCell ref="L131:L132"/>
    <mergeCell ref="L141:M141"/>
    <mergeCell ref="L142:M142"/>
    <mergeCell ref="L157:M157"/>
    <mergeCell ref="L82:M82"/>
    <mergeCell ref="L128:M128"/>
    <mergeCell ref="L130:M130"/>
    <mergeCell ref="L158:M158"/>
    <mergeCell ref="B223:B224"/>
    <mergeCell ref="B225:B226"/>
    <mergeCell ref="F150:J150"/>
    <mergeCell ref="B161:B162"/>
    <mergeCell ref="F152:J152"/>
    <mergeCell ref="F153:J153"/>
    <mergeCell ref="F154:J154"/>
    <mergeCell ref="F155:J155"/>
    <mergeCell ref="F157:J157"/>
    <mergeCell ref="F158:J158"/>
    <mergeCell ref="E201:J201"/>
    <mergeCell ref="L155:M155"/>
    <mergeCell ref="C242:F242"/>
    <mergeCell ref="E227:J227"/>
    <mergeCell ref="E228:J228"/>
    <mergeCell ref="F151:J151"/>
    <mergeCell ref="E143:J143"/>
    <mergeCell ref="E144:J144"/>
    <mergeCell ref="F146:J146"/>
    <mergeCell ref="F147:J147"/>
    <mergeCell ref="F148:J148"/>
    <mergeCell ref="F149:J149"/>
    <mergeCell ref="E197:J197"/>
    <mergeCell ref="E199:J199"/>
    <mergeCell ref="E198:J198"/>
    <mergeCell ref="E203:J203"/>
    <mergeCell ref="E202:J202"/>
    <mergeCell ref="E200:J200"/>
    <mergeCell ref="E106:F106"/>
    <mergeCell ref="E107:F107"/>
    <mergeCell ref="H4:H5"/>
    <mergeCell ref="I4:I5"/>
    <mergeCell ref="J4:J5"/>
    <mergeCell ref="E100:F100"/>
    <mergeCell ref="E60:J60"/>
    <mergeCell ref="E97:F97"/>
    <mergeCell ref="E4:F4"/>
  </mergeCells>
  <hyperlinks>
    <hyperlink ref="E230" location="'Note 40 to 41'!A54" display="Guarantees for loans to other entities" xr:uid="{00000000-0004-0000-1100-000000000000}"/>
  </hyperlinks>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rowBreaks count="2" manualBreakCount="2">
    <brk id="66" min="2" max="9" man="1"/>
    <brk id="127" min="2"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rgb="FF92D050"/>
  </sheetPr>
  <dimension ref="A1:S384"/>
  <sheetViews>
    <sheetView showGridLines="0" view="pageBreakPreview" zoomScaleNormal="85"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9.75" style="3" customWidth="1"/>
    <col min="2" max="2" width="6.125" style="3" customWidth="1"/>
    <col min="3" max="3" width="5.25" style="3" customWidth="1"/>
    <col min="4" max="4" width="34.5" style="3" customWidth="1"/>
    <col min="5" max="9" width="10.25" style="3" customWidth="1"/>
    <col min="10" max="10" width="11.25" style="3" customWidth="1"/>
    <col min="11" max="11" width="11.625" style="3" customWidth="1"/>
    <col min="12" max="12" width="8.875" style="3" customWidth="1"/>
    <col min="13" max="13" width="6.875" style="3" customWidth="1"/>
    <col min="14" max="14" width="11.5" style="3" customWidth="1"/>
    <col min="15" max="15" width="9.875" style="3" customWidth="1"/>
    <col min="16" max="16" width="6.625" style="3" customWidth="1"/>
    <col min="17" max="17" width="9.75" style="3" customWidth="1"/>
    <col min="18" max="16384" width="9" style="3"/>
  </cols>
  <sheetData>
    <row r="1" spans="1:19" ht="18.75" customHeight="1" x14ac:dyDescent="0.3">
      <c r="A1" s="239" t="s">
        <v>217</v>
      </c>
      <c r="B1" s="239"/>
      <c r="C1" s="69" t="str">
        <f>IF('Merge Details_Printing instr'!$B$11="Insert details here",'Merge Details_Printing instr'!$A$11,'Merge Details_Printing instr'!$B$11)</f>
        <v>Council Name</v>
      </c>
      <c r="E1" s="303"/>
      <c r="F1" s="1271" t="s">
        <v>36</v>
      </c>
      <c r="G1" s="303"/>
      <c r="H1" s="303"/>
      <c r="I1" s="303"/>
      <c r="J1" s="303"/>
      <c r="K1" s="303"/>
      <c r="L1" s="303"/>
    </row>
    <row r="2" spans="1:19" s="1" customFormat="1" ht="18.75" customHeight="1" x14ac:dyDescent="0.3">
      <c r="A2" s="239" t="s">
        <v>719</v>
      </c>
      <c r="B2" s="239" t="s">
        <v>218</v>
      </c>
      <c r="C2" s="118" t="str">
        <f>+'Merge Details_Printing instr'!A12</f>
        <v>2022-2023 Financial Report</v>
      </c>
      <c r="D2" s="32"/>
      <c r="E2" s="32"/>
      <c r="F2" s="1269" t="str">
        <f>'Merge Details_Printing instr'!$A$14</f>
        <v>For the Year Ended 30 June 2023</v>
      </c>
      <c r="G2" s="305"/>
      <c r="H2" s="305"/>
      <c r="I2" s="305"/>
      <c r="J2" s="305"/>
      <c r="K2" s="305"/>
      <c r="L2" s="12"/>
      <c r="M2" s="12"/>
      <c r="N2" s="22"/>
      <c r="O2" s="104"/>
    </row>
    <row r="3" spans="1:19" x14ac:dyDescent="0.3">
      <c r="D3" s="66"/>
      <c r="E3" s="66"/>
      <c r="F3" s="22"/>
      <c r="G3" s="22"/>
      <c r="H3" s="22"/>
      <c r="I3" s="22"/>
      <c r="J3" s="22"/>
      <c r="K3" s="22"/>
      <c r="L3" s="22"/>
      <c r="M3" s="22"/>
      <c r="O3" s="53"/>
    </row>
    <row r="4" spans="1:19" x14ac:dyDescent="0.3">
      <c r="A4" s="233"/>
      <c r="B4" s="233"/>
      <c r="D4" s="4" t="str">
        <f>"Note "&amp;('Note 9'!D223+0.01)&amp;"  Financial Instruments"</f>
        <v>Note 9.11  Financial Instruments</v>
      </c>
      <c r="E4" s="4"/>
      <c r="F4" s="4"/>
      <c r="G4" s="4"/>
      <c r="L4" s="22"/>
    </row>
    <row r="5" spans="1:19" x14ac:dyDescent="0.3">
      <c r="A5" s="233"/>
      <c r="B5" s="233"/>
      <c r="C5" s="492"/>
      <c r="D5" s="4" t="s">
        <v>1459</v>
      </c>
      <c r="E5" s="4"/>
      <c r="F5" s="4"/>
      <c r="G5" s="4"/>
      <c r="L5" s="22"/>
    </row>
    <row r="6" spans="1:19" ht="35.25" customHeight="1" x14ac:dyDescent="0.3">
      <c r="A6" s="233">
        <v>7</v>
      </c>
      <c r="B6" s="233" t="s">
        <v>247</v>
      </c>
      <c r="C6" s="1880"/>
      <c r="D6" s="2184" t="str">
        <f>"The exposure to interest rate risk and the effective interest rates of financial assets and non-lease financial liabilities, both recognised and unrecognised, at balance date are as follows. For lease liabilities refer to note "&amp;'Note 6 to 8'!E209&amp;"."</f>
        <v>The exposure to interest rate risk and the effective interest rates of financial assets and non-lease financial liabilities, both recognised and unrecognised, at balance date are as follows. For lease liabilities refer to note 7.4.</v>
      </c>
      <c r="E6" s="2184"/>
      <c r="F6" s="2184"/>
      <c r="G6" s="2184"/>
      <c r="H6" s="2184"/>
      <c r="I6" s="2184"/>
      <c r="J6" s="2184"/>
      <c r="K6" s="2184"/>
    </row>
    <row r="7" spans="1:19" x14ac:dyDescent="0.3">
      <c r="A7" s="233"/>
      <c r="B7" s="233"/>
      <c r="C7" s="492"/>
      <c r="D7" s="113"/>
      <c r="E7" s="113"/>
    </row>
    <row r="8" spans="1:19" x14ac:dyDescent="0.3">
      <c r="A8" s="233"/>
      <c r="B8" s="233"/>
      <c r="C8" s="492"/>
      <c r="D8" s="113">
        <f>+'Merge Details_Printing instr'!A18</f>
        <v>2023</v>
      </c>
      <c r="E8" s="113"/>
    </row>
    <row r="9" spans="1:19" ht="17.25" customHeight="1" x14ac:dyDescent="0.3">
      <c r="A9" s="233"/>
      <c r="B9" s="233"/>
      <c r="D9" s="113"/>
      <c r="E9" s="2187" t="s">
        <v>369</v>
      </c>
      <c r="F9" s="2187" t="s">
        <v>312</v>
      </c>
      <c r="G9" s="2188" t="s">
        <v>367</v>
      </c>
      <c r="H9" s="2189"/>
      <c r="I9" s="2189"/>
      <c r="J9" s="22"/>
      <c r="K9" s="22"/>
      <c r="M9" s="2185" t="s">
        <v>785</v>
      </c>
      <c r="N9" s="2185"/>
      <c r="O9" s="2185"/>
      <c r="P9" s="2185"/>
      <c r="Q9" s="2185"/>
      <c r="R9" s="2185"/>
      <c r="S9" s="2185"/>
    </row>
    <row r="10" spans="1:19" ht="33" x14ac:dyDescent="0.3">
      <c r="A10" s="2049"/>
      <c r="B10" s="2049"/>
      <c r="D10" s="148"/>
      <c r="E10" s="2187"/>
      <c r="F10" s="2187"/>
      <c r="G10" s="155" t="s">
        <v>643</v>
      </c>
      <c r="H10" s="155" t="s">
        <v>644</v>
      </c>
      <c r="I10" s="155" t="s">
        <v>645</v>
      </c>
      <c r="J10" s="155" t="s">
        <v>647</v>
      </c>
      <c r="K10" s="155" t="s">
        <v>108</v>
      </c>
      <c r="M10" s="2185"/>
      <c r="N10" s="2185"/>
      <c r="O10" s="2185"/>
      <c r="P10" s="2185"/>
      <c r="Q10" s="2185"/>
      <c r="R10" s="2185"/>
      <c r="S10" s="2185"/>
    </row>
    <row r="11" spans="1:19" x14ac:dyDescent="0.3">
      <c r="A11" s="233"/>
      <c r="B11" s="233"/>
      <c r="D11" s="96"/>
      <c r="E11" s="2187"/>
      <c r="F11" s="68" t="str">
        <f>+'Merge Details_Printing instr'!A23</f>
        <v>$'000</v>
      </c>
      <c r="G11" s="68" t="str">
        <f>+'Merge Details_Printing instr'!A23</f>
        <v>$'000</v>
      </c>
      <c r="H11" s="68" t="str">
        <f>+'Merge Details_Printing instr'!A23</f>
        <v>$'000</v>
      </c>
      <c r="I11" s="68" t="str">
        <f>+'Merge Details_Printing instr'!A23</f>
        <v>$'000</v>
      </c>
      <c r="J11" s="68" t="str">
        <f>+'Merge Details_Printing instr'!A23</f>
        <v>$'000</v>
      </c>
      <c r="K11" s="68" t="str">
        <f>+'Merge Details_Printing instr'!A23</f>
        <v>$'000</v>
      </c>
      <c r="L11" s="5" t="s">
        <v>646</v>
      </c>
      <c r="M11" s="539"/>
    </row>
    <row r="12" spans="1:19" x14ac:dyDescent="0.3">
      <c r="A12" s="233"/>
      <c r="B12" s="233"/>
      <c r="D12" s="103" t="s">
        <v>368</v>
      </c>
      <c r="E12" s="103"/>
      <c r="F12" s="140"/>
      <c r="G12" s="140"/>
      <c r="H12" s="140"/>
      <c r="I12" s="140"/>
      <c r="J12" s="313"/>
      <c r="K12" s="313"/>
      <c r="L12" s="5"/>
      <c r="M12" s="1018" t="s">
        <v>298</v>
      </c>
    </row>
    <row r="13" spans="1:19" x14ac:dyDescent="0.3">
      <c r="A13" s="233"/>
      <c r="B13" s="233"/>
      <c r="D13" s="84" t="s">
        <v>44</v>
      </c>
      <c r="E13" s="1328">
        <v>1.6899999999999998E-2</v>
      </c>
      <c r="F13" s="244">
        <f>'Notes 2 to 5'!K376+'Notes 2 to 5'!K377</f>
        <v>7407</v>
      </c>
      <c r="G13" s="244">
        <f>'Notes 2 to 5'!K378</f>
        <v>6000</v>
      </c>
      <c r="H13" s="244">
        <v>0</v>
      </c>
      <c r="I13" s="244">
        <v>0</v>
      </c>
      <c r="J13" s="244">
        <v>54</v>
      </c>
      <c r="K13" s="244">
        <f>SUM(F13:J13)</f>
        <v>13461</v>
      </c>
      <c r="L13" s="244">
        <f>+'Notes 2 to 5'!K379-K13</f>
        <v>0</v>
      </c>
      <c r="M13" s="1019">
        <v>4.0999999999999996</v>
      </c>
    </row>
    <row r="14" spans="1:19" x14ac:dyDescent="0.3">
      <c r="A14" s="233"/>
      <c r="B14" s="233"/>
      <c r="D14" s="84" t="s">
        <v>1697</v>
      </c>
      <c r="E14" s="1328">
        <v>3.6499999999999998E-2</v>
      </c>
      <c r="F14" s="244">
        <v>0</v>
      </c>
      <c r="G14" s="244">
        <v>0</v>
      </c>
      <c r="H14" s="244">
        <v>200</v>
      </c>
      <c r="I14" s="244">
        <v>0</v>
      </c>
      <c r="J14" s="244">
        <v>0</v>
      </c>
      <c r="K14" s="244">
        <f>SUM(F14:J14)</f>
        <v>200</v>
      </c>
      <c r="L14" s="158">
        <f>+F14+G14+H14+I14+J14-K14</f>
        <v>0</v>
      </c>
      <c r="M14" s="1019">
        <v>4.3</v>
      </c>
      <c r="N14" s="1094"/>
    </row>
    <row r="15" spans="1:19" x14ac:dyDescent="0.3">
      <c r="A15" s="233"/>
      <c r="B15" s="233"/>
      <c r="D15" s="306" t="s">
        <v>45</v>
      </c>
      <c r="E15" s="1328">
        <v>3.6499999999999998E-2</v>
      </c>
      <c r="F15" s="244">
        <f>'Notes 2 to 5'!K411+'Notes 2 to 5'!K412+'Notes 2 to 5'!M413</f>
        <v>3235</v>
      </c>
      <c r="G15" s="244">
        <v>0</v>
      </c>
      <c r="H15" s="244">
        <v>0</v>
      </c>
      <c r="I15" s="244">
        <v>0</v>
      </c>
      <c r="J15" s="244">
        <f>+'Notes 2 to 5'!K424-F15</f>
        <v>3573</v>
      </c>
      <c r="K15" s="244">
        <f>SUM(F15:J15)</f>
        <v>6808</v>
      </c>
      <c r="L15" s="158">
        <f>+F15+G15+H15+I15+J15-K15</f>
        <v>0</v>
      </c>
      <c r="M15" s="1019">
        <v>4.2</v>
      </c>
      <c r="N15" s="605" t="s">
        <v>1950</v>
      </c>
    </row>
    <row r="16" spans="1:19" x14ac:dyDescent="0.3">
      <c r="A16" s="233"/>
      <c r="B16" s="233"/>
      <c r="D16" s="84" t="s">
        <v>564</v>
      </c>
      <c r="E16" s="219"/>
      <c r="F16" s="244">
        <v>0</v>
      </c>
      <c r="G16" s="244">
        <v>0</v>
      </c>
      <c r="H16" s="244">
        <v>0</v>
      </c>
      <c r="I16" s="244">
        <v>0</v>
      </c>
      <c r="J16" s="244">
        <f>'Notes 2 to 5'!K555</f>
        <v>48200</v>
      </c>
      <c r="K16" s="244">
        <f>SUM(F16:J16)</f>
        <v>48200</v>
      </c>
      <c r="L16" s="158">
        <f>+F16+G16+H16+I16+J16-K16</f>
        <v>0</v>
      </c>
      <c r="M16" s="1019">
        <v>5.2</v>
      </c>
      <c r="N16" s="605"/>
    </row>
    <row r="17" spans="1:16" x14ac:dyDescent="0.3">
      <c r="A17" s="233"/>
      <c r="B17" s="233"/>
      <c r="D17" s="95" t="s">
        <v>558</v>
      </c>
      <c r="E17" s="515"/>
      <c r="F17" s="248">
        <f t="shared" ref="F17:K17" si="0">SUM(F13:F16)</f>
        <v>10642</v>
      </c>
      <c r="G17" s="248">
        <f t="shared" si="0"/>
        <v>6000</v>
      </c>
      <c r="H17" s="248">
        <f t="shared" si="0"/>
        <v>200</v>
      </c>
      <c r="I17" s="248">
        <f t="shared" si="0"/>
        <v>0</v>
      </c>
      <c r="J17" s="248">
        <f t="shared" si="0"/>
        <v>51827</v>
      </c>
      <c r="K17" s="248">
        <f t="shared" si="0"/>
        <v>68669</v>
      </c>
      <c r="L17" s="158">
        <f>+F17+G17+H17+I17+J17-K17</f>
        <v>0</v>
      </c>
      <c r="M17" s="1019"/>
    </row>
    <row r="18" spans="1:16" x14ac:dyDescent="0.3">
      <c r="A18" s="233"/>
      <c r="B18" s="233"/>
      <c r="D18" s="84"/>
      <c r="E18" s="219"/>
      <c r="F18" s="140"/>
      <c r="G18" s="140"/>
      <c r="H18" s="140"/>
      <c r="I18" s="140"/>
      <c r="J18" s="313"/>
      <c r="K18" s="313"/>
      <c r="L18" s="140"/>
      <c r="M18" s="1019"/>
    </row>
    <row r="19" spans="1:16" x14ac:dyDescent="0.3">
      <c r="A19" s="233"/>
      <c r="B19" s="233"/>
      <c r="D19" s="103" t="s">
        <v>370</v>
      </c>
      <c r="E19" s="516"/>
      <c r="F19" s="140"/>
      <c r="G19" s="140"/>
      <c r="H19" s="140"/>
      <c r="I19" s="140"/>
      <c r="J19" s="313"/>
      <c r="K19" s="313"/>
      <c r="L19" s="140"/>
      <c r="M19" s="1019"/>
    </row>
    <row r="20" spans="1:16" x14ac:dyDescent="0.3">
      <c r="A20" s="233"/>
      <c r="B20" s="233"/>
      <c r="D20" s="84" t="s">
        <v>252</v>
      </c>
      <c r="E20" s="219"/>
      <c r="F20" s="244">
        <v>0</v>
      </c>
      <c r="G20" s="244">
        <v>0</v>
      </c>
      <c r="H20" s="244">
        <v>0</v>
      </c>
      <c r="I20" s="244">
        <v>0</v>
      </c>
      <c r="J20" s="244">
        <f>+K20</f>
        <v>8288</v>
      </c>
      <c r="K20" s="244">
        <f>'Note 6 to 8'!Q116</f>
        <v>8288</v>
      </c>
      <c r="L20" s="158">
        <f>+F20+G20+H20+I20+J20-K20</f>
        <v>0</v>
      </c>
      <c r="M20" s="1019">
        <v>7.1</v>
      </c>
    </row>
    <row r="21" spans="1:16" x14ac:dyDescent="0.3">
      <c r="A21" s="233"/>
      <c r="B21" s="233"/>
      <c r="D21" s="84" t="s">
        <v>32</v>
      </c>
      <c r="E21" s="219"/>
      <c r="F21" s="244">
        <v>0</v>
      </c>
      <c r="G21" s="244">
        <v>0</v>
      </c>
      <c r="H21" s="244">
        <v>0</v>
      </c>
      <c r="I21" s="244">
        <v>0</v>
      </c>
      <c r="J21" s="244">
        <f>+K21</f>
        <v>956</v>
      </c>
      <c r="K21" s="244">
        <f>'Note 6 to 8'!Q133</f>
        <v>956</v>
      </c>
      <c r="L21" s="158">
        <f>+F21+G21+H21+I21+J21-K21</f>
        <v>0</v>
      </c>
      <c r="M21" s="1019">
        <v>7.2</v>
      </c>
    </row>
    <row r="22" spans="1:16" x14ac:dyDescent="0.3">
      <c r="A22" s="233"/>
      <c r="B22" s="233"/>
      <c r="D22" s="84" t="s">
        <v>29</v>
      </c>
      <c r="E22" s="1328">
        <v>5.4100000000000002E-2</v>
      </c>
      <c r="F22" s="244">
        <v>0</v>
      </c>
      <c r="G22" s="244">
        <f>'Note 6 to 8'!Q292</f>
        <v>1161</v>
      </c>
      <c r="H22" s="244">
        <f>'Note 6 to 8'!Q296</f>
        <v>2197</v>
      </c>
      <c r="I22" s="244">
        <v>0</v>
      </c>
      <c r="J22" s="244">
        <v>0</v>
      </c>
      <c r="K22" s="244">
        <f>+'Note 6 to 8'!Q299</f>
        <v>3358</v>
      </c>
      <c r="L22" s="158">
        <f>+F22+G22+H22+I22+J22-K22</f>
        <v>0</v>
      </c>
      <c r="M22" s="1019">
        <v>8</v>
      </c>
    </row>
    <row r="23" spans="1:16" ht="17.25" customHeight="1" x14ac:dyDescent="0.3">
      <c r="A23" s="233"/>
      <c r="B23" s="233"/>
      <c r="D23" s="95" t="s">
        <v>559</v>
      </c>
      <c r="E23" s="515"/>
      <c r="F23" s="248">
        <f>SUM(F19:F22)</f>
        <v>0</v>
      </c>
      <c r="G23" s="248">
        <f>SUM(G19:G22)</f>
        <v>1161</v>
      </c>
      <c r="H23" s="248">
        <f>SUM(H19:H22)</f>
        <v>2197</v>
      </c>
      <c r="I23" s="248">
        <f>SUM(I19:I22)</f>
        <v>0</v>
      </c>
      <c r="J23" s="248">
        <f>SUM(J19:J22)</f>
        <v>9244</v>
      </c>
      <c r="K23" s="248">
        <f>SUM(K18:K22)</f>
        <v>12602</v>
      </c>
      <c r="L23" s="158">
        <f>+F23+G23+H23+I23+J23-K23</f>
        <v>0</v>
      </c>
      <c r="M23" s="1019"/>
    </row>
    <row r="24" spans="1:16" ht="17.25" customHeight="1" x14ac:dyDescent="0.3">
      <c r="A24" s="233"/>
      <c r="B24" s="233"/>
      <c r="D24" s="84"/>
      <c r="E24" s="219"/>
      <c r="F24" s="140"/>
      <c r="G24" s="140"/>
      <c r="H24" s="140"/>
      <c r="I24" s="140"/>
      <c r="J24" s="313"/>
      <c r="K24" s="313"/>
      <c r="L24" s="140"/>
      <c r="M24" s="1019"/>
      <c r="P24" s="22"/>
    </row>
    <row r="25" spans="1:16" ht="17.25" customHeight="1" x14ac:dyDescent="0.3">
      <c r="A25" s="233"/>
      <c r="B25" s="233"/>
      <c r="D25" s="84" t="s">
        <v>371</v>
      </c>
      <c r="E25" s="219"/>
      <c r="F25" s="248">
        <f t="shared" ref="F25:K25" si="1">+F17-F23</f>
        <v>10642</v>
      </c>
      <c r="G25" s="248">
        <f t="shared" si="1"/>
        <v>4839</v>
      </c>
      <c r="H25" s="248">
        <f t="shared" si="1"/>
        <v>-1997</v>
      </c>
      <c r="I25" s="248">
        <f t="shared" si="1"/>
        <v>0</v>
      </c>
      <c r="J25" s="248">
        <f t="shared" si="1"/>
        <v>42583</v>
      </c>
      <c r="K25" s="248">
        <f t="shared" si="1"/>
        <v>56067</v>
      </c>
      <c r="L25" s="158">
        <f>+F25+G25+H25+I25+J25-K25</f>
        <v>0</v>
      </c>
      <c r="M25" s="1019"/>
      <c r="P25" s="22"/>
    </row>
    <row r="26" spans="1:16" ht="17.25" customHeight="1" x14ac:dyDescent="0.3">
      <c r="A26" s="233"/>
      <c r="B26" s="233"/>
      <c r="D26" s="84"/>
      <c r="E26" s="219"/>
      <c r="F26" s="22"/>
      <c r="G26" s="22"/>
      <c r="H26" s="22"/>
      <c r="I26" s="22"/>
      <c r="J26" s="8"/>
      <c r="K26" s="8"/>
      <c r="M26" s="1019"/>
      <c r="P26" s="22"/>
    </row>
    <row r="27" spans="1:16" ht="17.25" customHeight="1" x14ac:dyDescent="0.3">
      <c r="A27" s="233"/>
      <c r="B27" s="233"/>
      <c r="D27" s="114">
        <f>+'Merge Details_Printing instr'!A19</f>
        <v>2022</v>
      </c>
      <c r="E27" s="517"/>
      <c r="F27" s="22"/>
      <c r="G27" s="22"/>
      <c r="H27" s="22"/>
      <c r="I27" s="22"/>
      <c r="J27" s="8"/>
      <c r="K27" s="8"/>
      <c r="P27" s="22"/>
    </row>
    <row r="28" spans="1:16" ht="17.25" customHeight="1" x14ac:dyDescent="0.3">
      <c r="A28" s="233"/>
      <c r="B28" s="233"/>
      <c r="D28" s="114"/>
      <c r="E28" s="2187" t="s">
        <v>369</v>
      </c>
      <c r="F28" s="2187" t="s">
        <v>312</v>
      </c>
      <c r="G28" s="2188" t="s">
        <v>367</v>
      </c>
      <c r="H28" s="2189"/>
      <c r="I28" s="2189"/>
      <c r="J28" s="22"/>
      <c r="K28" s="22"/>
      <c r="P28" s="22"/>
    </row>
    <row r="29" spans="1:16" ht="33" x14ac:dyDescent="0.3">
      <c r="A29" s="233"/>
      <c r="B29" s="233"/>
      <c r="D29" s="149"/>
      <c r="E29" s="2187"/>
      <c r="F29" s="2187"/>
      <c r="G29" s="155" t="s">
        <v>643</v>
      </c>
      <c r="H29" s="155" t="s">
        <v>644</v>
      </c>
      <c r="I29" s="155" t="s">
        <v>645</v>
      </c>
      <c r="J29" s="155" t="s">
        <v>647</v>
      </c>
      <c r="K29" s="155" t="s">
        <v>108</v>
      </c>
      <c r="P29" s="22"/>
    </row>
    <row r="30" spans="1:16" x14ac:dyDescent="0.3">
      <c r="A30" s="233"/>
      <c r="B30" s="233"/>
      <c r="D30" s="96"/>
      <c r="E30" s="2187"/>
      <c r="F30" s="68" t="str">
        <f>+'Merge Details_Printing instr'!A23</f>
        <v>$'000</v>
      </c>
      <c r="G30" s="68" t="str">
        <f>+'Merge Details_Printing instr'!A23</f>
        <v>$'000</v>
      </c>
      <c r="H30" s="68" t="str">
        <f>+'Merge Details_Printing instr'!A23</f>
        <v>$'000</v>
      </c>
      <c r="I30" s="68" t="str">
        <f>+'Merge Details_Printing instr'!A23</f>
        <v>$'000</v>
      </c>
      <c r="J30" s="68" t="str">
        <f>+'Merge Details_Printing instr'!A23</f>
        <v>$'000</v>
      </c>
      <c r="K30" s="68" t="str">
        <f>+'Merge Details_Printing instr'!A23</f>
        <v>$'000</v>
      </c>
      <c r="P30" s="22"/>
    </row>
    <row r="31" spans="1:16" x14ac:dyDescent="0.3">
      <c r="A31" s="233"/>
      <c r="B31" s="233"/>
      <c r="D31" s="103" t="s">
        <v>368</v>
      </c>
      <c r="E31" s="516"/>
      <c r="F31" s="50"/>
      <c r="G31" s="50"/>
      <c r="H31" s="22"/>
      <c r="I31" s="22"/>
      <c r="J31" s="8"/>
      <c r="K31" s="8"/>
    </row>
    <row r="32" spans="1:16" x14ac:dyDescent="0.3">
      <c r="A32" s="233"/>
      <c r="B32" s="233"/>
      <c r="D32" s="84" t="s">
        <v>44</v>
      </c>
      <c r="E32" s="1328">
        <v>2.8899999999999999E-2</v>
      </c>
      <c r="F32" s="244">
        <v>5750</v>
      </c>
      <c r="G32" s="244">
        <v>9000</v>
      </c>
      <c r="H32" s="244">
        <v>0</v>
      </c>
      <c r="I32" s="244">
        <v>0</v>
      </c>
      <c r="J32" s="244">
        <v>33</v>
      </c>
      <c r="K32" s="244">
        <f>SUM(F32:J32)</f>
        <v>14783</v>
      </c>
      <c r="L32" s="158">
        <f>+F32+G32+H32+I32+J32-K32</f>
        <v>0</v>
      </c>
      <c r="M32" s="125"/>
    </row>
    <row r="33" spans="1:13" ht="16.5" customHeight="1" x14ac:dyDescent="0.3">
      <c r="A33" s="233"/>
      <c r="B33" s="233"/>
      <c r="D33" s="84" t="s">
        <v>1697</v>
      </c>
      <c r="E33" s="1328">
        <v>4.65E-2</v>
      </c>
      <c r="F33" s="244">
        <v>0</v>
      </c>
      <c r="G33" s="244">
        <v>0</v>
      </c>
      <c r="H33" s="244">
        <v>196</v>
      </c>
      <c r="I33" s="244">
        <v>0</v>
      </c>
      <c r="J33" s="244">
        <v>0</v>
      </c>
      <c r="K33" s="244">
        <f>SUM(F33:J33)</f>
        <v>196</v>
      </c>
      <c r="L33" s="158">
        <f>+F33+G33+H33+I33+J33-K33</f>
        <v>0</v>
      </c>
      <c r="M33" s="125"/>
    </row>
    <row r="34" spans="1:13" x14ac:dyDescent="0.3">
      <c r="A34" s="233"/>
      <c r="B34" s="233"/>
      <c r="D34" s="306" t="s">
        <v>45</v>
      </c>
      <c r="E34" s="1328">
        <v>4.65E-2</v>
      </c>
      <c r="F34" s="244">
        <f>'Notes 2 to 5'!M411+'Notes 2 to 5'!M412+'Notes 2 to 5'!M413</f>
        <v>2863</v>
      </c>
      <c r="G34" s="244">
        <v>0</v>
      </c>
      <c r="H34" s="244">
        <v>0</v>
      </c>
      <c r="I34" s="244">
        <v>0</v>
      </c>
      <c r="J34" s="244">
        <f>'Notes 2 to 5'!M424-F34</f>
        <v>1827</v>
      </c>
      <c r="K34" s="244">
        <f>SUM(F34:J34)</f>
        <v>4690</v>
      </c>
      <c r="L34" s="158">
        <f>+F34+G34+H34+I34+J34-K34</f>
        <v>0</v>
      </c>
      <c r="M34" s="125"/>
    </row>
    <row r="35" spans="1:13" ht="20.25" customHeight="1" x14ac:dyDescent="0.3">
      <c r="A35" s="233"/>
      <c r="B35" s="233"/>
      <c r="D35" s="84" t="s">
        <v>564</v>
      </c>
      <c r="E35" s="743"/>
      <c r="F35" s="244">
        <v>0</v>
      </c>
      <c r="G35" s="244">
        <v>0</v>
      </c>
      <c r="H35" s="244">
        <v>0</v>
      </c>
      <c r="I35" s="244">
        <v>0</v>
      </c>
      <c r="J35" s="244">
        <f>'Notes 2 to 5'!M555</f>
        <v>48090</v>
      </c>
      <c r="K35" s="244">
        <f>SUM(F35:J35)</f>
        <v>48090</v>
      </c>
      <c r="L35" s="158">
        <f>+F35+G35+H35+I35+J35-K35</f>
        <v>0</v>
      </c>
      <c r="M35" s="125"/>
    </row>
    <row r="36" spans="1:13" ht="16.5" customHeight="1" x14ac:dyDescent="0.3">
      <c r="A36" s="233"/>
      <c r="B36" s="233"/>
      <c r="D36" s="95" t="s">
        <v>558</v>
      </c>
      <c r="E36" s="747"/>
      <c r="F36" s="248">
        <f t="shared" ref="F36:K36" si="2">SUM(F32:F35)</f>
        <v>8613</v>
      </c>
      <c r="G36" s="248">
        <f t="shared" si="2"/>
        <v>9000</v>
      </c>
      <c r="H36" s="248">
        <f t="shared" si="2"/>
        <v>196</v>
      </c>
      <c r="I36" s="248">
        <f t="shared" si="2"/>
        <v>0</v>
      </c>
      <c r="J36" s="248">
        <f t="shared" si="2"/>
        <v>49950</v>
      </c>
      <c r="K36" s="248">
        <f t="shared" si="2"/>
        <v>67759</v>
      </c>
      <c r="L36" s="158">
        <f>+F36+G36+H36+I36+J36-K36</f>
        <v>0</v>
      </c>
      <c r="M36" s="125"/>
    </row>
    <row r="37" spans="1:13" s="49" customFormat="1" x14ac:dyDescent="0.3">
      <c r="A37" s="233"/>
      <c r="B37" s="233"/>
      <c r="D37" s="84"/>
      <c r="E37" s="743"/>
      <c r="F37" s="140"/>
      <c r="G37" s="140"/>
      <c r="H37" s="140"/>
      <c r="I37" s="140"/>
      <c r="J37" s="313"/>
      <c r="K37" s="313"/>
      <c r="L37" s="125"/>
      <c r="M37" s="125"/>
    </row>
    <row r="38" spans="1:13" x14ac:dyDescent="0.3">
      <c r="A38" s="233"/>
      <c r="B38" s="233"/>
      <c r="D38" s="103" t="s">
        <v>370</v>
      </c>
      <c r="E38" s="748"/>
      <c r="F38" s="140"/>
      <c r="G38" s="140"/>
      <c r="H38" s="140"/>
      <c r="I38" s="140"/>
      <c r="J38" s="313"/>
      <c r="K38" s="313"/>
      <c r="L38" s="125"/>
      <c r="M38" s="125"/>
    </row>
    <row r="39" spans="1:13" x14ac:dyDescent="0.3">
      <c r="A39" s="233"/>
      <c r="B39" s="233"/>
      <c r="D39" s="84" t="s">
        <v>252</v>
      </c>
      <c r="E39" s="743"/>
      <c r="F39" s="244">
        <v>0</v>
      </c>
      <c r="G39" s="244">
        <v>0</v>
      </c>
      <c r="H39" s="244">
        <v>0</v>
      </c>
      <c r="I39" s="244">
        <v>0</v>
      </c>
      <c r="J39" s="244">
        <f>+K39</f>
        <v>7287</v>
      </c>
      <c r="K39" s="244">
        <f>'Note 6 to 8'!S116</f>
        <v>7287</v>
      </c>
      <c r="L39" s="158">
        <f>+F39+G39+H39+I39+J39-K39</f>
        <v>0</v>
      </c>
      <c r="M39" s="125"/>
    </row>
    <row r="40" spans="1:13" x14ac:dyDescent="0.3">
      <c r="A40" s="233"/>
      <c r="B40" s="233"/>
      <c r="D40" s="84" t="s">
        <v>32</v>
      </c>
      <c r="E40" s="743"/>
      <c r="F40" s="244">
        <v>0</v>
      </c>
      <c r="G40" s="244">
        <v>0</v>
      </c>
      <c r="H40" s="244">
        <v>0</v>
      </c>
      <c r="I40" s="244">
        <v>0</v>
      </c>
      <c r="J40" s="244">
        <f>+K40</f>
        <v>574</v>
      </c>
      <c r="K40" s="244">
        <f>'Note 6 to 8'!S133</f>
        <v>574</v>
      </c>
      <c r="L40" s="158">
        <f>+F40+G40+H40+I40+J40-K40</f>
        <v>0</v>
      </c>
      <c r="M40" s="125"/>
    </row>
    <row r="41" spans="1:13" x14ac:dyDescent="0.3">
      <c r="A41" s="233"/>
      <c r="B41" s="233"/>
      <c r="D41" s="84" t="s">
        <v>29</v>
      </c>
      <c r="E41" s="1328">
        <v>6.3799999999999996E-2</v>
      </c>
      <c r="F41" s="244">
        <v>0</v>
      </c>
      <c r="G41" s="244">
        <f>'Note 6 to 8'!S292</f>
        <v>2704</v>
      </c>
      <c r="H41" s="244">
        <f>'Note 6 to 8'!S296</f>
        <v>3344</v>
      </c>
      <c r="I41" s="244">
        <v>0</v>
      </c>
      <c r="J41" s="244">
        <v>0</v>
      </c>
      <c r="K41" s="244">
        <f>+'Note 6 to 8'!S299</f>
        <v>6048</v>
      </c>
      <c r="L41" s="158">
        <f>+F41+G41+H41+I41+J41-K41</f>
        <v>0</v>
      </c>
      <c r="M41" s="125"/>
    </row>
    <row r="42" spans="1:13" x14ac:dyDescent="0.3">
      <c r="A42" s="233"/>
      <c r="B42" s="233"/>
      <c r="D42" s="95" t="s">
        <v>559</v>
      </c>
      <c r="E42" s="515"/>
      <c r="F42" s="248">
        <f>SUM(F38:F41)</f>
        <v>0</v>
      </c>
      <c r="G42" s="248">
        <f>SUM(G38:G41)</f>
        <v>2704</v>
      </c>
      <c r="H42" s="248">
        <f>SUM(H38:H41)</f>
        <v>3344</v>
      </c>
      <c r="I42" s="248">
        <f>SUM(I38:I41)</f>
        <v>0</v>
      </c>
      <c r="J42" s="248">
        <f>SUM(J38:J41)</f>
        <v>7861</v>
      </c>
      <c r="K42" s="248">
        <f>SUM(K37:K41)</f>
        <v>13909</v>
      </c>
      <c r="L42" s="158">
        <f>+F42+G42+H42+I42+J42-K42</f>
        <v>0</v>
      </c>
      <c r="M42" s="125"/>
    </row>
    <row r="43" spans="1:13" x14ac:dyDescent="0.3">
      <c r="A43" s="233"/>
      <c r="B43" s="233"/>
      <c r="D43" s="84"/>
      <c r="E43" s="84"/>
      <c r="F43" s="140"/>
      <c r="G43" s="140"/>
      <c r="H43" s="140"/>
      <c r="I43" s="140"/>
      <c r="J43" s="313"/>
      <c r="K43" s="313"/>
      <c r="L43" s="125"/>
      <c r="M43" s="125"/>
    </row>
    <row r="44" spans="1:13" x14ac:dyDescent="0.3">
      <c r="A44" s="233"/>
      <c r="B44" s="233"/>
      <c r="D44" s="84" t="s">
        <v>371</v>
      </c>
      <c r="E44" s="84"/>
      <c r="F44" s="248">
        <f t="shared" ref="F44:K44" si="3">+F36-F42</f>
        <v>8613</v>
      </c>
      <c r="G44" s="248">
        <f t="shared" si="3"/>
        <v>6296</v>
      </c>
      <c r="H44" s="248">
        <f t="shared" si="3"/>
        <v>-3148</v>
      </c>
      <c r="I44" s="248">
        <f t="shared" si="3"/>
        <v>0</v>
      </c>
      <c r="J44" s="248">
        <f t="shared" si="3"/>
        <v>42089</v>
      </c>
      <c r="K44" s="248">
        <f t="shared" si="3"/>
        <v>53850</v>
      </c>
      <c r="L44" s="158">
        <f>+F44+G44+H44+I44+J44-K44</f>
        <v>0</v>
      </c>
      <c r="M44" s="125"/>
    </row>
    <row r="45" spans="1:13" s="492" customFormat="1" x14ac:dyDescent="0.3">
      <c r="A45" s="502"/>
      <c r="B45" s="502"/>
      <c r="D45" s="84"/>
      <c r="E45" s="84"/>
      <c r="F45" s="244"/>
      <c r="G45" s="244"/>
      <c r="H45" s="244"/>
      <c r="I45" s="244"/>
      <c r="J45" s="244"/>
      <c r="K45" s="244"/>
      <c r="L45" s="158"/>
      <c r="M45" s="125"/>
    </row>
    <row r="46" spans="1:13" s="492" customFormat="1" x14ac:dyDescent="0.3">
      <c r="A46" s="1679"/>
      <c r="B46" s="1679"/>
      <c r="D46" s="84"/>
      <c r="E46" s="84"/>
      <c r="F46" s="244"/>
      <c r="G46" s="244"/>
      <c r="H46" s="244"/>
      <c r="I46" s="244"/>
      <c r="J46" s="244"/>
      <c r="K46" s="244"/>
      <c r="L46" s="158"/>
      <c r="M46" s="125"/>
    </row>
    <row r="47" spans="1:13" s="492" customFormat="1" x14ac:dyDescent="0.3">
      <c r="A47" s="502"/>
      <c r="B47" s="502"/>
      <c r="C47" s="478"/>
      <c r="D47" s="611" t="s">
        <v>736</v>
      </c>
      <c r="E47" s="612"/>
      <c r="F47" s="613"/>
      <c r="G47" s="613"/>
      <c r="H47" s="613"/>
      <c r="I47" s="613"/>
      <c r="J47" s="613"/>
      <c r="K47" s="613"/>
      <c r="L47" s="158"/>
      <c r="M47" s="125"/>
    </row>
    <row r="48" spans="1:13" s="492" customFormat="1" x14ac:dyDescent="0.3">
      <c r="A48" s="502"/>
      <c r="B48" s="502"/>
      <c r="C48" s="478"/>
      <c r="D48" s="614"/>
      <c r="E48" s="615"/>
      <c r="F48" s="613"/>
      <c r="G48" s="613"/>
      <c r="H48" s="613"/>
      <c r="I48" s="613"/>
      <c r="J48" s="613"/>
      <c r="K48" s="613"/>
      <c r="L48" s="158"/>
      <c r="M48" s="125"/>
    </row>
    <row r="49" spans="1:13" s="492" customFormat="1" x14ac:dyDescent="0.3">
      <c r="A49" s="502" t="s">
        <v>294</v>
      </c>
      <c r="B49" s="502" t="s">
        <v>731</v>
      </c>
      <c r="C49" s="478"/>
      <c r="D49" s="616" t="s">
        <v>786</v>
      </c>
      <c r="E49" s="612"/>
      <c r="F49" s="613"/>
      <c r="G49" s="613"/>
      <c r="H49" s="613"/>
      <c r="I49" s="613"/>
      <c r="J49" s="617">
        <f>'Merge Details_Printing instr'!A18</f>
        <v>2023</v>
      </c>
      <c r="K49" s="617">
        <f>'Merge Details_Printing instr'!A19</f>
        <v>2022</v>
      </c>
      <c r="L49" s="158"/>
      <c r="M49" s="125"/>
    </row>
    <row r="50" spans="1:13" s="492" customFormat="1" x14ac:dyDescent="0.3">
      <c r="A50" s="502"/>
      <c r="B50" s="502"/>
      <c r="C50" s="478"/>
      <c r="D50" s="618" t="s">
        <v>730</v>
      </c>
      <c r="E50" s="612"/>
      <c r="F50" s="613"/>
      <c r="G50" s="613"/>
      <c r="H50" s="613"/>
      <c r="I50" s="613"/>
      <c r="J50" s="619" t="s">
        <v>65</v>
      </c>
      <c r="K50" s="619" t="s">
        <v>65</v>
      </c>
      <c r="L50" s="158"/>
      <c r="M50" s="125"/>
    </row>
    <row r="51" spans="1:13" s="492" customFormat="1" x14ac:dyDescent="0.3">
      <c r="A51" s="502"/>
      <c r="B51" s="502"/>
      <c r="C51" s="478"/>
      <c r="D51" s="620" t="s">
        <v>732</v>
      </c>
      <c r="E51" s="612"/>
      <c r="F51" s="613"/>
      <c r="G51" s="613"/>
      <c r="H51" s="613"/>
      <c r="I51" s="613"/>
      <c r="J51" s="613">
        <v>0</v>
      </c>
      <c r="K51" s="613">
        <v>0</v>
      </c>
      <c r="L51" s="158"/>
      <c r="M51" s="125"/>
    </row>
    <row r="52" spans="1:13" s="492" customFormat="1" x14ac:dyDescent="0.3">
      <c r="A52" s="502"/>
      <c r="B52" s="502"/>
      <c r="C52" s="478"/>
      <c r="D52" s="620" t="s">
        <v>733</v>
      </c>
      <c r="E52" s="618"/>
      <c r="F52" s="618"/>
      <c r="G52" s="613"/>
      <c r="H52" s="613"/>
      <c r="I52" s="613"/>
      <c r="J52" s="613">
        <v>0</v>
      </c>
      <c r="K52" s="613">
        <v>0</v>
      </c>
      <c r="L52" s="158"/>
      <c r="M52" s="125"/>
    </row>
    <row r="53" spans="1:13" s="492" customFormat="1" x14ac:dyDescent="0.3">
      <c r="A53" s="502"/>
      <c r="B53" s="502"/>
      <c r="C53" s="478"/>
      <c r="D53" s="618" t="s">
        <v>827</v>
      </c>
      <c r="E53" s="618"/>
      <c r="F53" s="618"/>
      <c r="G53" s="613"/>
      <c r="H53" s="613"/>
      <c r="I53" s="613"/>
      <c r="J53" s="613"/>
      <c r="K53" s="613"/>
      <c r="L53" s="158"/>
      <c r="M53" s="125"/>
    </row>
    <row r="54" spans="1:13" s="492" customFormat="1" x14ac:dyDescent="0.3">
      <c r="A54" s="502"/>
      <c r="B54" s="502"/>
      <c r="C54" s="478"/>
      <c r="D54" s="614"/>
      <c r="E54" s="618"/>
      <c r="F54" s="618"/>
      <c r="G54" s="613"/>
      <c r="H54" s="613"/>
      <c r="I54" s="613"/>
      <c r="J54" s="613"/>
      <c r="K54" s="613"/>
      <c r="L54" s="158"/>
      <c r="M54" s="125"/>
    </row>
    <row r="55" spans="1:13" s="492" customFormat="1" x14ac:dyDescent="0.3">
      <c r="A55" s="502" t="s">
        <v>294</v>
      </c>
      <c r="B55" s="502" t="s">
        <v>735</v>
      </c>
      <c r="C55" s="478"/>
      <c r="D55" s="621" t="s">
        <v>734</v>
      </c>
      <c r="E55" s="618"/>
      <c r="F55" s="618"/>
      <c r="G55" s="613"/>
      <c r="H55" s="613"/>
      <c r="I55" s="613"/>
      <c r="J55" s="613"/>
      <c r="K55" s="613"/>
      <c r="L55" s="158"/>
      <c r="M55" s="125"/>
    </row>
    <row r="56" spans="1:13" s="492" customFormat="1" ht="49.5" customHeight="1" x14ac:dyDescent="0.3">
      <c r="A56" s="502"/>
      <c r="B56" s="502"/>
      <c r="C56" s="478"/>
      <c r="D56" s="2186" t="s">
        <v>778</v>
      </c>
      <c r="E56" s="2186"/>
      <c r="F56" s="2186"/>
      <c r="G56" s="2186"/>
      <c r="H56" s="2186"/>
      <c r="I56" s="2186"/>
      <c r="J56" s="2186"/>
      <c r="K56" s="2186"/>
      <c r="L56" s="158"/>
      <c r="M56" s="125"/>
    </row>
    <row r="57" spans="1:13" ht="8.25" customHeight="1" x14ac:dyDescent="0.3">
      <c r="A57" s="235"/>
      <c r="B57" s="235"/>
      <c r="E57" s="22"/>
      <c r="F57" s="22"/>
      <c r="G57" s="22"/>
      <c r="H57" s="22"/>
      <c r="I57" s="22"/>
      <c r="J57" s="22"/>
      <c r="K57" s="22"/>
      <c r="L57" s="125"/>
      <c r="M57" s="125"/>
    </row>
    <row r="58" spans="1:13" x14ac:dyDescent="0.3">
      <c r="D58" s="22"/>
      <c r="E58" s="22"/>
      <c r="F58" s="22"/>
      <c r="G58" s="22"/>
      <c r="H58" s="22"/>
      <c r="I58" s="22"/>
      <c r="J58" s="22"/>
      <c r="K58" s="22"/>
    </row>
    <row r="59" spans="1:13" x14ac:dyDescent="0.3">
      <c r="D59" s="22"/>
      <c r="E59" s="22"/>
      <c r="F59" s="22"/>
      <c r="G59" s="22"/>
      <c r="H59" s="22"/>
      <c r="I59" s="22"/>
      <c r="J59" s="22"/>
      <c r="K59" s="22"/>
    </row>
    <row r="60" spans="1:13" x14ac:dyDescent="0.3">
      <c r="D60" s="22"/>
      <c r="E60" s="22"/>
      <c r="F60" s="22"/>
      <c r="G60" s="22"/>
      <c r="H60" s="22"/>
      <c r="I60" s="22"/>
      <c r="J60" s="22"/>
      <c r="K60" s="22"/>
    </row>
    <row r="61" spans="1:13" x14ac:dyDescent="0.3">
      <c r="D61" s="22"/>
      <c r="E61" s="22"/>
      <c r="F61" s="22"/>
      <c r="G61" s="22"/>
      <c r="H61" s="22"/>
      <c r="I61" s="22"/>
      <c r="J61" s="22"/>
      <c r="K61" s="22"/>
    </row>
    <row r="62" spans="1:13" x14ac:dyDescent="0.3">
      <c r="D62" s="22"/>
      <c r="E62" s="22"/>
      <c r="F62" s="22"/>
      <c r="G62" s="22"/>
      <c r="H62" s="22"/>
      <c r="I62" s="22"/>
      <c r="J62" s="22"/>
      <c r="K62" s="22"/>
    </row>
    <row r="63" spans="1:13" x14ac:dyDescent="0.3">
      <c r="D63" s="22"/>
      <c r="E63" s="22"/>
      <c r="F63" s="22"/>
      <c r="G63" s="22"/>
      <c r="H63" s="22"/>
      <c r="I63" s="22"/>
      <c r="J63" s="22"/>
      <c r="K63" s="22"/>
    </row>
    <row r="64" spans="1:13" x14ac:dyDescent="0.3">
      <c r="D64" s="22"/>
      <c r="E64" s="22"/>
      <c r="F64" s="22"/>
      <c r="G64" s="22"/>
      <c r="H64" s="22"/>
      <c r="I64" s="22"/>
      <c r="J64" s="22"/>
      <c r="K64" s="22"/>
    </row>
    <row r="65" spans="4:11" x14ac:dyDescent="0.3">
      <c r="D65" s="22"/>
      <c r="E65" s="22"/>
      <c r="F65" s="22"/>
      <c r="G65" s="22"/>
      <c r="H65" s="22"/>
      <c r="I65" s="22"/>
      <c r="J65" s="22"/>
      <c r="K65" s="22"/>
    </row>
    <row r="66" spans="4:11" x14ac:dyDescent="0.3">
      <c r="D66" s="22"/>
      <c r="E66" s="22"/>
      <c r="F66" s="22"/>
      <c r="G66" s="22"/>
      <c r="H66" s="22"/>
      <c r="I66" s="22"/>
      <c r="J66" s="22"/>
      <c r="K66" s="22"/>
    </row>
    <row r="67" spans="4:11" x14ac:dyDescent="0.3">
      <c r="D67" s="22"/>
      <c r="E67" s="22"/>
      <c r="F67" s="22"/>
      <c r="G67" s="22"/>
      <c r="H67" s="22"/>
      <c r="I67" s="22"/>
      <c r="J67" s="22"/>
      <c r="K67" s="22"/>
    </row>
    <row r="384" ht="11.25" customHeight="1" x14ac:dyDescent="0.3"/>
  </sheetData>
  <customSheetViews>
    <customSheetView guid="{7F222B88-8DE7-4209-9261-78C075D2F561}" scale="75" showPageBreaks="1" printArea="1" view="pageBreakPreview" showRuler="0">
      <pane ySplit="2" topLeftCell="A4" activePane="bottomLeft" state="frozen"/>
      <selection pane="bottomLeft" activeCell="E12" sqref="E12:E48"/>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10">
    <mergeCell ref="D6:K6"/>
    <mergeCell ref="A10:B10"/>
    <mergeCell ref="M9:S10"/>
    <mergeCell ref="D56:K56"/>
    <mergeCell ref="E28:E30"/>
    <mergeCell ref="G9:I9"/>
    <mergeCell ref="G28:I28"/>
    <mergeCell ref="F9:F10"/>
    <mergeCell ref="F28:F29"/>
    <mergeCell ref="E9:E11"/>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rgb="FFFFFF00"/>
  </sheetPr>
  <dimension ref="A1:T244"/>
  <sheetViews>
    <sheetView showGridLines="0" view="pageBreakPreview" zoomScaleNormal="85" zoomScaleSheetLayoutView="100" workbookViewId="0">
      <pane ySplit="2" topLeftCell="A3" activePane="bottomLeft" state="frozen"/>
      <selection activeCell="A6" sqref="A6"/>
      <selection pane="bottomLeft" activeCell="A3" sqref="A3"/>
    </sheetView>
  </sheetViews>
  <sheetFormatPr defaultColWidth="9" defaultRowHeight="16.5" x14ac:dyDescent="0.3"/>
  <cols>
    <col min="1" max="1" width="12.25" style="6" customWidth="1"/>
    <col min="2" max="2" width="6" style="6" customWidth="1"/>
    <col min="3" max="3" width="5" style="6" customWidth="1"/>
    <col min="4" max="4" width="20.75" style="6" customWidth="1"/>
    <col min="5" max="11" width="11.625" style="6" customWidth="1"/>
    <col min="12" max="12" width="9" style="6"/>
    <col min="13" max="13" width="5.25" style="6" bestFit="1" customWidth="1"/>
    <col min="14" max="16384" width="9" style="6"/>
  </cols>
  <sheetData>
    <row r="1" spans="1:12" ht="18" customHeight="1" x14ac:dyDescent="0.3">
      <c r="A1" s="239" t="s">
        <v>217</v>
      </c>
      <c r="B1" s="239"/>
      <c r="C1" s="69" t="str">
        <f>IF('Merge Details_Printing instr'!$B$11="Insert details here",'Merge Details_Printing instr'!$A$11,'Merge Details_Printing instr'!$B$11)</f>
        <v>Council Name</v>
      </c>
      <c r="F1" s="1270"/>
      <c r="G1" s="1270" t="s">
        <v>36</v>
      </c>
      <c r="H1" s="1270"/>
      <c r="I1" s="303"/>
      <c r="J1" s="303"/>
      <c r="K1" s="303"/>
    </row>
    <row r="2" spans="1:12" s="7" customFormat="1" ht="18" customHeight="1" x14ac:dyDescent="0.3">
      <c r="A2" s="239" t="s">
        <v>719</v>
      </c>
      <c r="B2" s="239" t="s">
        <v>218</v>
      </c>
      <c r="C2" s="118" t="str">
        <f>+'Merge Details_Printing instr'!A12</f>
        <v>2022-2023 Financial Report</v>
      </c>
      <c r="F2" s="1269"/>
      <c r="G2" s="1269" t="str">
        <f>'Merge Details_Printing instr'!$A$14</f>
        <v>For the Year Ended 30 June 2023</v>
      </c>
      <c r="H2" s="1269"/>
      <c r="I2" s="305"/>
      <c r="J2" s="305"/>
      <c r="K2" s="305"/>
    </row>
    <row r="3" spans="1:12" ht="18" x14ac:dyDescent="0.3">
      <c r="C3" s="12"/>
      <c r="D3" s="8"/>
      <c r="E3" s="354"/>
      <c r="F3" s="354"/>
      <c r="G3" s="354"/>
      <c r="H3" s="354"/>
      <c r="I3" s="427"/>
      <c r="J3" s="427"/>
      <c r="K3" s="427"/>
    </row>
    <row r="4" spans="1:12" s="15" customFormat="1" x14ac:dyDescent="0.3">
      <c r="A4" s="500">
        <v>7</v>
      </c>
      <c r="B4" s="500">
        <v>25</v>
      </c>
      <c r="C4" s="6"/>
      <c r="D4" s="4" t="str">
        <f>'Note 9.11a'!D4&amp;" (Continued)"</f>
        <v>Note 9.11  Financial Instruments (Continued)</v>
      </c>
      <c r="E4" s="1"/>
      <c r="F4" s="1"/>
      <c r="G4" s="1"/>
      <c r="H4" s="492"/>
      <c r="I4" s="1"/>
      <c r="J4" s="1"/>
      <c r="K4" s="1"/>
    </row>
    <row r="5" spans="1:12" s="15" customFormat="1" x14ac:dyDescent="0.3">
      <c r="A5" s="500"/>
      <c r="B5" s="500"/>
      <c r="D5" s="1494" t="s">
        <v>1460</v>
      </c>
      <c r="E5" s="492"/>
      <c r="F5" s="492"/>
      <c r="G5" s="492"/>
      <c r="H5" s="492"/>
      <c r="I5" s="492"/>
      <c r="J5" s="492"/>
      <c r="K5" s="492"/>
      <c r="L5" s="624"/>
    </row>
    <row r="6" spans="1:12" s="15" customFormat="1" x14ac:dyDescent="0.3">
      <c r="A6" s="500"/>
      <c r="B6" s="500"/>
      <c r="D6" s="65" t="s">
        <v>372</v>
      </c>
      <c r="E6" s="65"/>
      <c r="F6" s="65"/>
      <c r="G6" s="65"/>
      <c r="H6" s="65"/>
      <c r="I6" s="65"/>
      <c r="J6" s="65"/>
      <c r="K6" s="1476"/>
      <c r="L6" s="1393"/>
    </row>
    <row r="7" spans="1:12" s="15" customFormat="1" ht="36.75" customHeight="1" x14ac:dyDescent="0.3">
      <c r="A7" s="500"/>
      <c r="B7" s="500"/>
      <c r="D7" s="4" t="s">
        <v>277</v>
      </c>
      <c r="E7" s="492"/>
      <c r="F7" s="492"/>
      <c r="G7" s="2192" t="s">
        <v>1878</v>
      </c>
      <c r="H7" s="2192"/>
      <c r="I7" s="2192"/>
      <c r="J7" s="2193" t="s">
        <v>111</v>
      </c>
      <c r="K7" s="2193"/>
    </row>
    <row r="8" spans="1:12" s="15" customFormat="1" x14ac:dyDescent="0.3">
      <c r="A8" s="500"/>
      <c r="B8" s="500"/>
      <c r="D8" s="492"/>
      <c r="E8" s="492"/>
      <c r="F8" s="492"/>
      <c r="G8" s="492"/>
      <c r="H8" s="521">
        <f>'Merge Details_Printing instr'!A18</f>
        <v>2023</v>
      </c>
      <c r="I8" s="521">
        <f>'Merge Details_Printing instr'!A19</f>
        <v>2022</v>
      </c>
      <c r="J8" s="521">
        <f>'Merge Details_Printing instr'!A18</f>
        <v>2023</v>
      </c>
      <c r="K8" s="521">
        <f>'Merge Details_Printing instr'!A19</f>
        <v>2022</v>
      </c>
    </row>
    <row r="9" spans="1:12" s="15" customFormat="1" x14ac:dyDescent="0.3">
      <c r="A9" s="500"/>
      <c r="B9" s="500"/>
      <c r="D9" s="492"/>
      <c r="E9" s="492"/>
      <c r="F9" s="492"/>
      <c r="G9" s="492"/>
      <c r="H9" s="749" t="s">
        <v>65</v>
      </c>
      <c r="I9" s="749" t="s">
        <v>65</v>
      </c>
      <c r="J9" s="749" t="s">
        <v>65</v>
      </c>
      <c r="K9" s="749" t="s">
        <v>65</v>
      </c>
      <c r="L9" s="624"/>
    </row>
    <row r="10" spans="1:12" s="15" customFormat="1" x14ac:dyDescent="0.3">
      <c r="A10" s="500"/>
      <c r="B10" s="500"/>
      <c r="D10" s="46" t="s">
        <v>368</v>
      </c>
      <c r="E10" s="492"/>
      <c r="F10" s="492"/>
      <c r="G10" s="492"/>
      <c r="H10" s="492"/>
      <c r="I10" s="492"/>
      <c r="J10" s="492"/>
      <c r="K10" s="492"/>
    </row>
    <row r="11" spans="1:12" s="15" customFormat="1" x14ac:dyDescent="0.3">
      <c r="A11" s="500"/>
      <c r="B11" s="500"/>
      <c r="D11" s="492" t="s">
        <v>44</v>
      </c>
      <c r="E11" s="492"/>
      <c r="F11" s="492"/>
      <c r="G11" s="492"/>
      <c r="H11" s="130">
        <v>13461</v>
      </c>
      <c r="I11" s="130">
        <v>14783</v>
      </c>
      <c r="J11" s="130">
        <v>13461</v>
      </c>
      <c r="K11" s="130">
        <v>14783</v>
      </c>
    </row>
    <row r="12" spans="1:12" s="15" customFormat="1" x14ac:dyDescent="0.3">
      <c r="A12" s="500"/>
      <c r="B12" s="500"/>
      <c r="D12" s="492" t="s">
        <v>445</v>
      </c>
      <c r="E12" s="492"/>
      <c r="F12" s="492"/>
      <c r="G12" s="492"/>
      <c r="H12" s="130">
        <v>200</v>
      </c>
      <c r="I12" s="130">
        <v>196</v>
      </c>
      <c r="J12" s="130">
        <v>206</v>
      </c>
      <c r="K12" s="130">
        <v>202</v>
      </c>
    </row>
    <row r="13" spans="1:12" s="15" customFormat="1" x14ac:dyDescent="0.3">
      <c r="A13" s="500"/>
      <c r="B13" s="500"/>
      <c r="D13" s="492" t="s">
        <v>45</v>
      </c>
      <c r="E13" s="492"/>
      <c r="F13" s="492"/>
      <c r="G13" s="492"/>
      <c r="H13" s="130">
        <v>6808</v>
      </c>
      <c r="I13" s="130">
        <v>4690</v>
      </c>
      <c r="J13" s="130">
        <v>6808</v>
      </c>
      <c r="K13" s="130">
        <v>4690</v>
      </c>
    </row>
    <row r="14" spans="1:12" s="15" customFormat="1" x14ac:dyDescent="0.3">
      <c r="A14" s="500"/>
      <c r="B14" s="500"/>
      <c r="D14" s="492" t="s">
        <v>564</v>
      </c>
      <c r="E14" s="492"/>
      <c r="F14" s="492"/>
      <c r="G14" s="492"/>
      <c r="H14" s="130">
        <f>'Notes 2 to 5'!K555</f>
        <v>48200</v>
      </c>
      <c r="I14" s="130">
        <f>'Notes 2 to 5'!M555</f>
        <v>48090</v>
      </c>
      <c r="J14" s="130">
        <f>H14</f>
        <v>48200</v>
      </c>
      <c r="K14" s="130">
        <f>I14</f>
        <v>48090</v>
      </c>
    </row>
    <row r="15" spans="1:12" s="15" customFormat="1" x14ac:dyDescent="0.3">
      <c r="A15" s="500"/>
      <c r="B15" s="500"/>
      <c r="D15" s="46" t="s">
        <v>558</v>
      </c>
      <c r="E15" s="492"/>
      <c r="F15" s="492"/>
      <c r="G15" s="492"/>
      <c r="H15" s="1495">
        <f>SUM(H11:H14)</f>
        <v>68669</v>
      </c>
      <c r="I15" s="1495">
        <f t="shared" ref="I15:K15" si="0">SUM(I11:I14)</f>
        <v>67759</v>
      </c>
      <c r="J15" s="1495">
        <f t="shared" si="0"/>
        <v>68675</v>
      </c>
      <c r="K15" s="1495">
        <f t="shared" si="0"/>
        <v>67765</v>
      </c>
    </row>
    <row r="16" spans="1:12" s="15" customFormat="1" x14ac:dyDescent="0.3">
      <c r="A16" s="500"/>
      <c r="B16" s="500"/>
      <c r="D16" s="492"/>
      <c r="E16" s="492"/>
      <c r="F16" s="492"/>
      <c r="G16" s="492"/>
      <c r="H16" s="130"/>
      <c r="I16" s="130"/>
      <c r="J16" s="130"/>
      <c r="K16" s="130"/>
    </row>
    <row r="17" spans="1:12" s="15" customFormat="1" x14ac:dyDescent="0.3">
      <c r="A17" s="500"/>
      <c r="B17" s="500"/>
      <c r="D17" s="46" t="s">
        <v>370</v>
      </c>
      <c r="E17" s="492"/>
      <c r="F17" s="492"/>
      <c r="G17" s="492"/>
      <c r="H17" s="130"/>
      <c r="I17" s="130"/>
      <c r="J17" s="130"/>
      <c r="K17" s="130"/>
    </row>
    <row r="18" spans="1:12" s="15" customFormat="1" x14ac:dyDescent="0.3">
      <c r="A18" s="500"/>
      <c r="B18" s="500"/>
      <c r="D18" s="492" t="s">
        <v>252</v>
      </c>
      <c r="E18" s="492"/>
      <c r="F18" s="492"/>
      <c r="G18" s="492"/>
      <c r="H18" s="130">
        <v>6218</v>
      </c>
      <c r="I18" s="130">
        <v>5240</v>
      </c>
      <c r="J18" s="130">
        <v>6218</v>
      </c>
      <c r="K18" s="130">
        <v>5240</v>
      </c>
    </row>
    <row r="19" spans="1:12" s="15" customFormat="1" x14ac:dyDescent="0.3">
      <c r="A19" s="500"/>
      <c r="B19" s="500"/>
      <c r="D19" s="492" t="s">
        <v>32</v>
      </c>
      <c r="E19" s="492"/>
      <c r="F19" s="492"/>
      <c r="G19" s="492"/>
      <c r="H19" s="130">
        <v>956</v>
      </c>
      <c r="I19" s="130">
        <v>574</v>
      </c>
      <c r="J19" s="130">
        <v>588</v>
      </c>
      <c r="K19" s="130">
        <v>574</v>
      </c>
    </row>
    <row r="20" spans="1:12" s="15" customFormat="1" x14ac:dyDescent="0.3">
      <c r="A20" s="500"/>
      <c r="B20" s="500"/>
      <c r="D20" s="492" t="s">
        <v>29</v>
      </c>
      <c r="E20" s="492"/>
      <c r="F20" s="492"/>
      <c r="G20" s="492"/>
      <c r="H20" s="130">
        <v>3358</v>
      </c>
      <c r="I20" s="58">
        <v>6048</v>
      </c>
      <c r="J20" s="130">
        <v>3814</v>
      </c>
      <c r="K20" s="58">
        <v>6121</v>
      </c>
    </row>
    <row r="21" spans="1:12" s="15" customFormat="1" x14ac:dyDescent="0.3">
      <c r="A21" s="500"/>
      <c r="B21" s="500"/>
      <c r="D21" s="46" t="s">
        <v>206</v>
      </c>
      <c r="E21" s="492"/>
      <c r="F21" s="492"/>
      <c r="G21" s="492"/>
      <c r="H21" s="1495">
        <f>SUM(H18:H20)</f>
        <v>10532</v>
      </c>
      <c r="I21" s="1495">
        <f t="shared" ref="I21:K21" si="1">SUM(I18:I20)</f>
        <v>11862</v>
      </c>
      <c r="J21" s="1495">
        <f t="shared" si="1"/>
        <v>10620</v>
      </c>
      <c r="K21" s="1495">
        <f t="shared" si="1"/>
        <v>11935</v>
      </c>
    </row>
    <row r="22" spans="1:12" s="15" customFormat="1" x14ac:dyDescent="0.3">
      <c r="A22" s="500">
        <v>7</v>
      </c>
      <c r="B22" s="500" t="s">
        <v>3</v>
      </c>
      <c r="D22" s="492"/>
      <c r="E22" s="492"/>
      <c r="F22" s="492"/>
      <c r="G22" s="492"/>
      <c r="H22" s="492"/>
      <c r="I22" s="492"/>
      <c r="J22" s="1496"/>
      <c r="K22" s="492"/>
    </row>
    <row r="23" spans="1:12" s="15" customFormat="1" x14ac:dyDescent="0.3">
      <c r="A23" s="500"/>
      <c r="B23" s="500"/>
      <c r="D23" s="4" t="s">
        <v>1461</v>
      </c>
      <c r="E23" s="492"/>
      <c r="F23" s="492"/>
      <c r="G23" s="492"/>
      <c r="H23" s="492"/>
      <c r="I23" s="492"/>
      <c r="J23" s="492"/>
      <c r="K23" s="492"/>
      <c r="L23" s="1393"/>
    </row>
    <row r="24" spans="1:12" s="15" customFormat="1" ht="31.5" customHeight="1" x14ac:dyDescent="0.3">
      <c r="A24" s="500"/>
      <c r="B24" s="500"/>
      <c r="D24" s="2057" t="s">
        <v>787</v>
      </c>
      <c r="E24" s="2057"/>
      <c r="F24" s="2057"/>
      <c r="G24" s="2057"/>
      <c r="H24" s="2057"/>
      <c r="I24" s="2057"/>
      <c r="J24" s="2057"/>
      <c r="K24" s="2057"/>
    </row>
    <row r="25" spans="1:12" s="15" customFormat="1" x14ac:dyDescent="0.3">
      <c r="A25" s="500"/>
      <c r="B25" s="500"/>
      <c r="D25" s="492"/>
      <c r="E25" s="492"/>
      <c r="F25" s="492"/>
      <c r="G25" s="492"/>
      <c r="H25" s="492"/>
      <c r="I25" s="492"/>
      <c r="J25" s="492"/>
      <c r="K25" s="492"/>
    </row>
    <row r="26" spans="1:12" s="15" customFormat="1" x14ac:dyDescent="0.3">
      <c r="A26" s="500">
        <v>7</v>
      </c>
      <c r="B26" s="500" t="s">
        <v>248</v>
      </c>
      <c r="D26" s="4" t="s">
        <v>1462</v>
      </c>
      <c r="E26" s="492"/>
      <c r="F26" s="492"/>
      <c r="G26" s="492"/>
      <c r="H26" s="492"/>
      <c r="I26" s="492"/>
      <c r="J26" s="492"/>
      <c r="K26" s="492"/>
    </row>
    <row r="27" spans="1:12" s="15" customFormat="1" x14ac:dyDescent="0.3">
      <c r="D27" s="2077" t="s">
        <v>149</v>
      </c>
      <c r="E27" s="2077"/>
      <c r="F27" s="2077"/>
      <c r="G27" s="2077"/>
      <c r="H27" s="2077"/>
      <c r="I27" s="2077"/>
      <c r="J27" s="2077"/>
      <c r="K27" s="492"/>
      <c r="L27" s="1393"/>
    </row>
    <row r="28" spans="1:12" s="15" customFormat="1" x14ac:dyDescent="0.3">
      <c r="A28" s="500"/>
      <c r="B28" s="500"/>
      <c r="D28" s="492"/>
      <c r="E28" s="492"/>
      <c r="F28" s="492"/>
      <c r="G28" s="492"/>
      <c r="H28" s="492"/>
      <c r="I28" s="492"/>
      <c r="J28" s="492"/>
      <c r="K28" s="492"/>
    </row>
    <row r="29" spans="1:12" s="15" customFormat="1" x14ac:dyDescent="0.3">
      <c r="A29" s="500"/>
      <c r="B29" s="500"/>
      <c r="D29" s="69" t="s">
        <v>150</v>
      </c>
      <c r="E29" s="492"/>
      <c r="F29" s="492"/>
      <c r="G29" s="492"/>
      <c r="H29" s="492"/>
      <c r="I29" s="492"/>
      <c r="J29" s="492"/>
      <c r="K29" s="492"/>
    </row>
    <row r="30" spans="1:12" s="15" customFormat="1" ht="48" customHeight="1" x14ac:dyDescent="0.3">
      <c r="A30" s="500">
        <v>7</v>
      </c>
      <c r="B30" s="500" t="s">
        <v>248</v>
      </c>
      <c r="D30" s="2057" t="s">
        <v>328</v>
      </c>
      <c r="E30" s="2057"/>
      <c r="F30" s="2057"/>
      <c r="G30" s="2057"/>
      <c r="H30" s="2057"/>
      <c r="I30" s="2057"/>
      <c r="J30" s="2057"/>
      <c r="K30" s="2057"/>
    </row>
    <row r="31" spans="1:12" s="15" customFormat="1" x14ac:dyDescent="0.3">
      <c r="A31" s="500"/>
      <c r="B31" s="500"/>
    </row>
    <row r="32" spans="1:12" s="15" customFormat="1" x14ac:dyDescent="0.3">
      <c r="A32" s="500"/>
      <c r="B32" s="500"/>
      <c r="D32" s="112" t="s">
        <v>151</v>
      </c>
    </row>
    <row r="33" spans="1:11" s="15" customFormat="1" ht="65.25" customHeight="1" x14ac:dyDescent="0.3">
      <c r="A33" s="500"/>
      <c r="B33" s="500"/>
      <c r="D33" s="2021" t="s">
        <v>116</v>
      </c>
      <c r="E33" s="2021"/>
      <c r="F33" s="2021"/>
      <c r="G33" s="2021"/>
      <c r="H33" s="2021"/>
      <c r="I33" s="2021"/>
      <c r="J33" s="2021"/>
      <c r="K33" s="2021"/>
    </row>
    <row r="34" spans="1:11" s="15" customFormat="1" ht="36" customHeight="1" x14ac:dyDescent="0.3">
      <c r="A34" s="500"/>
      <c r="B34" s="500"/>
      <c r="D34" s="2021" t="s">
        <v>117</v>
      </c>
      <c r="E34" s="2021"/>
      <c r="F34" s="2021"/>
      <c r="G34" s="2021"/>
      <c r="H34" s="2021"/>
      <c r="I34" s="2021"/>
      <c r="J34" s="2021"/>
      <c r="K34" s="2021"/>
    </row>
    <row r="35" spans="1:11" s="15" customFormat="1" x14ac:dyDescent="0.3">
      <c r="A35" s="500"/>
      <c r="B35" s="500"/>
      <c r="D35" s="2208" t="s">
        <v>361</v>
      </c>
      <c r="E35" s="2208"/>
      <c r="F35" s="2208"/>
      <c r="G35" s="2208"/>
      <c r="H35" s="2208"/>
      <c r="I35" s="2208"/>
      <c r="J35" s="2208"/>
    </row>
    <row r="36" spans="1:11" s="15" customFormat="1" x14ac:dyDescent="0.3">
      <c r="A36" s="500"/>
      <c r="B36" s="500"/>
      <c r="D36" s="2208" t="s">
        <v>477</v>
      </c>
      <c r="E36" s="2208"/>
      <c r="F36" s="2208"/>
      <c r="G36" s="2208"/>
      <c r="H36" s="2208"/>
      <c r="I36" s="2208"/>
      <c r="J36" s="2208"/>
    </row>
    <row r="37" spans="1:11" s="15" customFormat="1" x14ac:dyDescent="0.3">
      <c r="A37" s="500"/>
      <c r="B37" s="500"/>
      <c r="D37" s="2208" t="s">
        <v>478</v>
      </c>
      <c r="E37" s="2208"/>
      <c r="F37" s="2208"/>
      <c r="G37" s="2208"/>
      <c r="H37" s="2208"/>
      <c r="I37" s="2208"/>
      <c r="J37" s="2208"/>
    </row>
    <row r="38" spans="1:11" s="15" customFormat="1" ht="33.75" customHeight="1" x14ac:dyDescent="0.3">
      <c r="A38" s="500"/>
      <c r="B38" s="500"/>
      <c r="D38" s="2021" t="s">
        <v>598</v>
      </c>
      <c r="E38" s="2021"/>
      <c r="F38" s="2021"/>
      <c r="G38" s="2021"/>
      <c r="H38" s="2021"/>
      <c r="I38" s="2021"/>
      <c r="J38" s="2021"/>
      <c r="K38" s="2021"/>
    </row>
    <row r="39" spans="1:11" s="15" customFormat="1" x14ac:dyDescent="0.3">
      <c r="A39" s="500"/>
      <c r="B39" s="500"/>
    </row>
    <row r="40" spans="1:11" s="15" customFormat="1" ht="33.75" customHeight="1" x14ac:dyDescent="0.3">
      <c r="A40" s="500"/>
      <c r="B40" s="500"/>
      <c r="D40" s="2021" t="s">
        <v>396</v>
      </c>
      <c r="E40" s="2021"/>
      <c r="F40" s="2021"/>
      <c r="G40" s="2021"/>
      <c r="H40" s="2021"/>
      <c r="I40" s="2021"/>
      <c r="J40" s="2021"/>
      <c r="K40" s="2021"/>
    </row>
    <row r="41" spans="1:11" s="15" customFormat="1" x14ac:dyDescent="0.3">
      <c r="A41" s="500"/>
      <c r="B41" s="500"/>
      <c r="D41" s="15" t="s">
        <v>479</v>
      </c>
    </row>
    <row r="42" spans="1:11" s="15" customFormat="1" x14ac:dyDescent="0.3">
      <c r="A42" s="500"/>
      <c r="B42" s="500"/>
      <c r="D42" s="15" t="s">
        <v>480</v>
      </c>
    </row>
    <row r="43" spans="1:11" s="15" customFormat="1" x14ac:dyDescent="0.3">
      <c r="A43" s="500"/>
      <c r="B43" s="500"/>
      <c r="D43" s="15" t="s">
        <v>481</v>
      </c>
    </row>
    <row r="44" spans="1:11" s="15" customFormat="1" x14ac:dyDescent="0.3">
      <c r="A44" s="500"/>
      <c r="B44" s="500"/>
      <c r="D44" s="15" t="s">
        <v>482</v>
      </c>
    </row>
    <row r="45" spans="1:11" s="15" customFormat="1" x14ac:dyDescent="0.3">
      <c r="A45" s="500"/>
      <c r="B45" s="500"/>
      <c r="D45" s="15" t="s">
        <v>483</v>
      </c>
    </row>
    <row r="46" spans="1:11" s="15" customFormat="1" x14ac:dyDescent="0.3">
      <c r="A46" s="500"/>
      <c r="B46" s="500"/>
      <c r="D46" s="15" t="s">
        <v>484</v>
      </c>
    </row>
    <row r="47" spans="1:11" s="15" customFormat="1" x14ac:dyDescent="0.3">
      <c r="A47" s="500"/>
      <c r="B47" s="500"/>
    </row>
    <row r="48" spans="1:11" s="15" customFormat="1" x14ac:dyDescent="0.3">
      <c r="A48" s="500">
        <v>7</v>
      </c>
      <c r="B48" s="500" t="s">
        <v>248</v>
      </c>
      <c r="D48" s="2208" t="s">
        <v>485</v>
      </c>
      <c r="E48" s="2208"/>
      <c r="F48" s="2208"/>
      <c r="G48" s="2208"/>
      <c r="H48" s="2208"/>
      <c r="I48" s="2208"/>
      <c r="J48" s="2208"/>
    </row>
    <row r="49" spans="1:12" s="15" customFormat="1" x14ac:dyDescent="0.3">
      <c r="A49" s="500"/>
      <c r="B49" s="500"/>
    </row>
    <row r="50" spans="1:12" s="15" customFormat="1" x14ac:dyDescent="0.3">
      <c r="A50" s="500"/>
      <c r="B50" s="500"/>
      <c r="D50" s="4" t="str">
        <f>D4</f>
        <v>Note 9.11  Financial Instruments (Continued)</v>
      </c>
    </row>
    <row r="51" spans="1:12" s="15" customFormat="1" x14ac:dyDescent="0.3">
      <c r="A51" s="500"/>
      <c r="B51" s="500"/>
      <c r="D51" s="4" t="s">
        <v>1653</v>
      </c>
    </row>
    <row r="52" spans="1:12" s="15" customFormat="1" ht="7.9" customHeight="1" x14ac:dyDescent="0.3">
      <c r="A52" s="500"/>
      <c r="B52" s="500"/>
      <c r="D52" s="1494"/>
    </row>
    <row r="53" spans="1:12" s="15" customFormat="1" x14ac:dyDescent="0.3">
      <c r="A53" s="500"/>
      <c r="B53" s="500"/>
      <c r="D53" s="112" t="s">
        <v>5</v>
      </c>
    </row>
    <row r="54" spans="1:12" s="15" customFormat="1" ht="35.25" customHeight="1" x14ac:dyDescent="0.3">
      <c r="A54" s="500"/>
      <c r="B54" s="500"/>
      <c r="D54" s="2209" t="s">
        <v>788</v>
      </c>
      <c r="E54" s="2209"/>
      <c r="F54" s="2209"/>
      <c r="G54" s="2209"/>
      <c r="H54" s="2209"/>
      <c r="I54" s="2209"/>
      <c r="J54" s="2209"/>
      <c r="K54" s="2209"/>
    </row>
    <row r="55" spans="1:12" s="15" customFormat="1" x14ac:dyDescent="0.3">
      <c r="A55" s="500"/>
      <c r="B55" s="500"/>
      <c r="D55" s="15" t="s">
        <v>207</v>
      </c>
    </row>
    <row r="56" spans="1:12" s="15" customFormat="1" x14ac:dyDescent="0.3">
      <c r="A56" s="500"/>
      <c r="B56" s="500"/>
      <c r="D56" s="15" t="s">
        <v>208</v>
      </c>
    </row>
    <row r="57" spans="1:12" s="15" customFormat="1" x14ac:dyDescent="0.3">
      <c r="A57" s="499">
        <v>7</v>
      </c>
      <c r="B57" s="499" t="s">
        <v>674</v>
      </c>
      <c r="D57" s="2208" t="s">
        <v>323</v>
      </c>
      <c r="E57" s="2208"/>
      <c r="F57" s="2208"/>
      <c r="G57" s="2208"/>
      <c r="H57" s="2208"/>
      <c r="I57" s="2208"/>
      <c r="J57" s="2208"/>
    </row>
    <row r="58" spans="1:12" s="15" customFormat="1" ht="9" customHeight="1" x14ac:dyDescent="0.3">
      <c r="A58" s="500"/>
      <c r="B58" s="500"/>
    </row>
    <row r="59" spans="1:12" s="15" customFormat="1" ht="120.75" customHeight="1" x14ac:dyDescent="0.3">
      <c r="A59" s="500"/>
      <c r="B59" s="500"/>
      <c r="D59" s="2209" t="s">
        <v>789</v>
      </c>
      <c r="E59" s="2209"/>
      <c r="F59" s="2209"/>
      <c r="G59" s="2209"/>
      <c r="H59" s="2209"/>
      <c r="I59" s="2209"/>
      <c r="J59" s="2209"/>
      <c r="K59" s="2209"/>
    </row>
    <row r="60" spans="1:12" s="15" customFormat="1" ht="6.75" customHeight="1" x14ac:dyDescent="0.3">
      <c r="A60" s="500"/>
      <c r="B60" s="500"/>
    </row>
    <row r="61" spans="1:12" s="15" customFormat="1" ht="34.5" customHeight="1" x14ac:dyDescent="0.3">
      <c r="A61" s="500"/>
      <c r="B61" s="500"/>
      <c r="D61" s="2209" t="str">
        <f>"Council may also be subject to credit risk for transactions which are not included in the Statement of Financial Position, such as when Council provides a guarantee for another party. Details of our contingent liabilities are disclosed in note "&amp;'Note 9'!D223&amp;"."</f>
        <v>Council may also be subject to credit risk for transactions which are not included in the Statement of Financial Position, such as when Council provides a guarantee for another party. Details of our contingent liabilities are disclosed in note 9.1.</v>
      </c>
      <c r="E61" s="2209"/>
      <c r="F61" s="2209"/>
      <c r="G61" s="2209"/>
      <c r="H61" s="2209"/>
      <c r="I61" s="2209"/>
      <c r="J61" s="2209"/>
      <c r="K61" s="2209"/>
      <c r="L61" s="709"/>
    </row>
    <row r="62" spans="1:12" s="15" customFormat="1" ht="16.5" customHeight="1" x14ac:dyDescent="0.3">
      <c r="A62" s="500"/>
      <c r="B62" s="500"/>
    </row>
    <row r="63" spans="1:12" s="15" customFormat="1" x14ac:dyDescent="0.3">
      <c r="A63" s="500"/>
      <c r="B63" s="500"/>
      <c r="D63" s="451" t="s">
        <v>790</v>
      </c>
      <c r="E63" s="454"/>
      <c r="F63" s="454"/>
      <c r="G63" s="454"/>
      <c r="H63" s="454"/>
      <c r="I63" s="454"/>
      <c r="J63" s="454"/>
      <c r="K63" s="454"/>
    </row>
    <row r="64" spans="1:12" s="15" customFormat="1" ht="33" x14ac:dyDescent="0.3">
      <c r="A64" s="499" t="s">
        <v>847</v>
      </c>
      <c r="B64" s="499" t="s">
        <v>848</v>
      </c>
      <c r="D64" s="454"/>
      <c r="E64" s="454"/>
      <c r="F64" s="454"/>
      <c r="G64" s="454"/>
      <c r="H64" s="540" t="s">
        <v>791</v>
      </c>
      <c r="I64" s="540" t="s">
        <v>261</v>
      </c>
      <c r="J64" s="540" t="s">
        <v>107</v>
      </c>
      <c r="K64" s="540" t="s">
        <v>108</v>
      </c>
    </row>
    <row r="65" spans="1:15" s="15" customFormat="1" ht="25.5" x14ac:dyDescent="0.3">
      <c r="A65" s="500"/>
      <c r="B65" s="500"/>
      <c r="D65" s="452">
        <f>+'Merge Details_Printing instr'!A18</f>
        <v>2023</v>
      </c>
      <c r="E65" s="454"/>
      <c r="F65" s="454"/>
      <c r="G65" s="454"/>
      <c r="H65" s="541" t="s">
        <v>259</v>
      </c>
      <c r="I65" s="541" t="s">
        <v>260</v>
      </c>
      <c r="J65" s="541" t="s">
        <v>262</v>
      </c>
      <c r="K65" s="451"/>
      <c r="L65" s="625" t="s">
        <v>1597</v>
      </c>
      <c r="M65" s="625"/>
      <c r="N65" s="625"/>
      <c r="O65" s="625"/>
    </row>
    <row r="66" spans="1:15" s="15" customFormat="1" x14ac:dyDescent="0.3">
      <c r="A66" s="500"/>
      <c r="B66" s="500"/>
      <c r="D66" s="2210" t="s">
        <v>44</v>
      </c>
      <c r="E66" s="2210"/>
      <c r="F66" s="454"/>
      <c r="G66" s="454"/>
      <c r="H66" s="458">
        <v>3461</v>
      </c>
      <c r="I66" s="458">
        <v>5000</v>
      </c>
      <c r="J66" s="458">
        <v>5000</v>
      </c>
      <c r="K66" s="458">
        <f>SUM(H66:J66)</f>
        <v>13461</v>
      </c>
      <c r="L66" s="1688">
        <f>M66-K66</f>
        <v>0</v>
      </c>
      <c r="M66" s="625">
        <f>'Notes 2 to 5'!K379</f>
        <v>13461</v>
      </c>
      <c r="N66" s="625" t="s">
        <v>1700</v>
      </c>
      <c r="O66" s="625"/>
    </row>
    <row r="67" spans="1:15" s="15" customFormat="1" x14ac:dyDescent="0.3">
      <c r="A67" s="500"/>
      <c r="B67" s="500"/>
      <c r="D67" s="2210" t="s">
        <v>45</v>
      </c>
      <c r="E67" s="2210"/>
      <c r="F67" s="454"/>
      <c r="G67" s="454"/>
      <c r="H67" s="458">
        <v>3808</v>
      </c>
      <c r="I67" s="458">
        <v>2000</v>
      </c>
      <c r="J67" s="458">
        <v>1000</v>
      </c>
      <c r="K67" s="458">
        <f>SUM(H67:J67)</f>
        <v>6808</v>
      </c>
      <c r="L67" s="1688">
        <f>M67-K67</f>
        <v>0</v>
      </c>
      <c r="M67" s="625">
        <f>'Notes 2 to 5'!K424</f>
        <v>6808</v>
      </c>
      <c r="N67" s="625" t="s">
        <v>1699</v>
      </c>
      <c r="O67" s="625"/>
    </row>
    <row r="68" spans="1:15" s="15" customFormat="1" x14ac:dyDescent="0.3">
      <c r="A68" s="500"/>
      <c r="B68" s="500"/>
      <c r="D68" s="455" t="s">
        <v>257</v>
      </c>
      <c r="E68" s="455"/>
      <c r="F68" s="454"/>
      <c r="G68" s="454"/>
      <c r="H68" s="458">
        <v>200</v>
      </c>
      <c r="I68" s="458">
        <v>0</v>
      </c>
      <c r="J68" s="458">
        <v>0</v>
      </c>
      <c r="K68" s="458">
        <f>SUM(H68:J68)</f>
        <v>200</v>
      </c>
      <c r="L68" s="1688">
        <f>M68-K68</f>
        <v>0</v>
      </c>
      <c r="M68" s="625">
        <f>'Notes 2 to 5'!K447</f>
        <v>200</v>
      </c>
      <c r="N68" s="625" t="s">
        <v>1701</v>
      </c>
      <c r="O68" s="625"/>
    </row>
    <row r="69" spans="1:15" s="15" customFormat="1" x14ac:dyDescent="0.3">
      <c r="A69" s="500"/>
      <c r="B69" s="500"/>
      <c r="D69" s="459" t="s">
        <v>258</v>
      </c>
      <c r="E69" s="455"/>
      <c r="F69" s="454"/>
      <c r="G69" s="454"/>
      <c r="H69" s="460">
        <f>SUM(H66:H68)</f>
        <v>7469</v>
      </c>
      <c r="I69" s="460">
        <f>SUM(I66:I68)</f>
        <v>7000</v>
      </c>
      <c r="J69" s="460">
        <f>SUM(J66:J68)</f>
        <v>6000</v>
      </c>
      <c r="K69" s="460">
        <f>SUM(K66:K68)</f>
        <v>20469</v>
      </c>
      <c r="L69" s="625"/>
      <c r="M69" s="625"/>
      <c r="N69" s="625"/>
      <c r="O69" s="625"/>
    </row>
    <row r="70" spans="1:15" s="15" customFormat="1" x14ac:dyDescent="0.3">
      <c r="A70" s="500"/>
      <c r="B70" s="500"/>
      <c r="D70" s="455"/>
      <c r="E70" s="455"/>
      <c r="F70" s="454"/>
      <c r="G70" s="454"/>
      <c r="H70" s="454"/>
      <c r="I70" s="454"/>
      <c r="J70" s="454"/>
      <c r="K70" s="454"/>
      <c r="L70" s="625"/>
      <c r="M70" s="625"/>
      <c r="N70" s="625"/>
      <c r="O70" s="625"/>
    </row>
    <row r="71" spans="1:15" s="15" customFormat="1" x14ac:dyDescent="0.3">
      <c r="A71" s="500"/>
      <c r="B71" s="500"/>
      <c r="D71" s="455"/>
      <c r="E71" s="455"/>
      <c r="F71" s="454"/>
      <c r="G71" s="454"/>
      <c r="H71" s="454"/>
      <c r="I71" s="454"/>
      <c r="J71" s="454"/>
      <c r="K71" s="454"/>
      <c r="L71" s="625"/>
      <c r="M71" s="625"/>
      <c r="N71" s="625"/>
      <c r="O71" s="625"/>
    </row>
    <row r="72" spans="1:15" s="15" customFormat="1" x14ac:dyDescent="0.3">
      <c r="A72" s="500"/>
      <c r="B72" s="500"/>
      <c r="D72" s="457">
        <f>+'Merge Details_Printing instr'!A19</f>
        <v>2022</v>
      </c>
      <c r="E72" s="455"/>
      <c r="F72" s="454"/>
      <c r="G72" s="454"/>
      <c r="H72" s="454"/>
      <c r="I72" s="454"/>
      <c r="J72" s="454"/>
      <c r="K72" s="454"/>
      <c r="L72" s="625"/>
      <c r="M72" s="625"/>
      <c r="N72" s="625"/>
      <c r="O72" s="625"/>
    </row>
    <row r="73" spans="1:15" s="15" customFormat="1" x14ac:dyDescent="0.3">
      <c r="A73" s="500"/>
      <c r="B73" s="500"/>
      <c r="D73" s="2210" t="s">
        <v>44</v>
      </c>
      <c r="E73" s="2210"/>
      <c r="F73" s="454"/>
      <c r="G73" s="454"/>
      <c r="H73" s="458">
        <v>6783</v>
      </c>
      <c r="I73" s="458">
        <v>4000</v>
      </c>
      <c r="J73" s="458">
        <v>4000</v>
      </c>
      <c r="K73" s="458">
        <f>SUM(H73:J73)</f>
        <v>14783</v>
      </c>
      <c r="L73" s="1688">
        <f>M73-K73</f>
        <v>0</v>
      </c>
      <c r="M73" s="625">
        <f>'Notes 2 to 5'!M379</f>
        <v>14783</v>
      </c>
      <c r="N73" s="625" t="s">
        <v>1700</v>
      </c>
      <c r="O73" s="625"/>
    </row>
    <row r="74" spans="1:15" s="15" customFormat="1" x14ac:dyDescent="0.3">
      <c r="A74" s="500"/>
      <c r="B74" s="500"/>
      <c r="D74" s="2210" t="s">
        <v>45</v>
      </c>
      <c r="E74" s="2210"/>
      <c r="F74" s="454"/>
      <c r="G74" s="454"/>
      <c r="H74" s="458">
        <v>1690</v>
      </c>
      <c r="I74" s="458">
        <v>2000</v>
      </c>
      <c r="J74" s="458">
        <v>1000</v>
      </c>
      <c r="K74" s="458">
        <f>SUM(H74:J74)</f>
        <v>4690</v>
      </c>
      <c r="L74" s="1688">
        <f>M74-K74</f>
        <v>0</v>
      </c>
      <c r="M74" s="625">
        <f>'Notes 2 to 5'!M424</f>
        <v>4690</v>
      </c>
      <c r="N74" s="625" t="s">
        <v>1699</v>
      </c>
      <c r="O74" s="625"/>
    </row>
    <row r="75" spans="1:15" s="15" customFormat="1" x14ac:dyDescent="0.3">
      <c r="A75" s="500"/>
      <c r="B75" s="500"/>
      <c r="D75" s="454" t="s">
        <v>257</v>
      </c>
      <c r="E75" s="454"/>
      <c r="F75" s="454"/>
      <c r="G75" s="454"/>
      <c r="H75" s="458">
        <v>196</v>
      </c>
      <c r="I75" s="458">
        <v>0</v>
      </c>
      <c r="J75" s="458">
        <v>0</v>
      </c>
      <c r="K75" s="458">
        <f>SUM(H75:J75)</f>
        <v>196</v>
      </c>
      <c r="L75" s="1688">
        <f>M75-K75</f>
        <v>0</v>
      </c>
      <c r="M75" s="625">
        <f>'Notes 2 to 5'!M447</f>
        <v>196</v>
      </c>
      <c r="N75" s="625" t="s">
        <v>1701</v>
      </c>
      <c r="O75" s="625"/>
    </row>
    <row r="76" spans="1:15" s="15" customFormat="1" x14ac:dyDescent="0.3">
      <c r="A76" s="500"/>
      <c r="B76" s="500"/>
      <c r="D76" s="451" t="s">
        <v>258</v>
      </c>
      <c r="E76" s="454"/>
      <c r="F76" s="454"/>
      <c r="G76" s="454"/>
      <c r="H76" s="460">
        <f>SUM(H73:H75)</f>
        <v>8669</v>
      </c>
      <c r="I76" s="460">
        <f>SUM(I73:I75)</f>
        <v>6000</v>
      </c>
      <c r="J76" s="460">
        <f>SUM(J73:J75)</f>
        <v>5000</v>
      </c>
      <c r="K76" s="460">
        <f>SUM(K73:K75)</f>
        <v>19669</v>
      </c>
    </row>
    <row r="77" spans="1:15" s="15" customFormat="1" x14ac:dyDescent="0.3">
      <c r="A77" s="500"/>
      <c r="B77" s="500"/>
      <c r="D77" s="454"/>
      <c r="E77" s="454"/>
      <c r="F77" s="454"/>
      <c r="G77" s="454"/>
      <c r="H77" s="454"/>
      <c r="I77" s="454"/>
      <c r="J77" s="454"/>
      <c r="K77" s="454"/>
    </row>
    <row r="78" spans="1:15" s="15" customFormat="1" ht="31.5" customHeight="1" x14ac:dyDescent="0.3">
      <c r="A78" s="500"/>
      <c r="B78" s="500"/>
      <c r="D78" s="2216" t="s">
        <v>263</v>
      </c>
      <c r="E78" s="2216"/>
      <c r="F78" s="2216"/>
      <c r="G78" s="2216"/>
      <c r="H78" s="2216"/>
      <c r="I78" s="2216"/>
      <c r="J78" s="2216"/>
      <c r="K78" s="2216"/>
    </row>
    <row r="79" spans="1:15" s="15" customFormat="1" x14ac:dyDescent="0.3">
      <c r="A79" s="500"/>
      <c r="B79" s="500"/>
      <c r="D79" s="492"/>
      <c r="E79" s="492"/>
      <c r="F79" s="492"/>
      <c r="G79" s="492"/>
      <c r="H79" s="492"/>
      <c r="I79" s="492"/>
      <c r="J79" s="492"/>
    </row>
    <row r="80" spans="1:15" s="15" customFormat="1" x14ac:dyDescent="0.3">
      <c r="A80" s="500"/>
      <c r="B80" s="500"/>
      <c r="C80" s="492"/>
      <c r="D80" s="4" t="s">
        <v>374</v>
      </c>
      <c r="E80" s="492"/>
      <c r="F80" s="492"/>
      <c r="G80" s="492"/>
      <c r="H80" s="492"/>
      <c r="I80" s="492"/>
      <c r="J80" s="492"/>
    </row>
    <row r="81" spans="1:15" s="15" customFormat="1" ht="33" customHeight="1" x14ac:dyDescent="0.3">
      <c r="A81" s="500"/>
      <c r="B81" s="500"/>
      <c r="C81" s="492"/>
      <c r="D81" s="2057" t="s">
        <v>1470</v>
      </c>
      <c r="E81" s="2057"/>
      <c r="F81" s="2057"/>
      <c r="G81" s="2057"/>
      <c r="H81" s="2057"/>
      <c r="I81" s="2057"/>
      <c r="J81" s="2057"/>
      <c r="K81" s="2057"/>
    </row>
    <row r="82" spans="1:15" s="15" customFormat="1" ht="17.25" thickBot="1" x14ac:dyDescent="0.35">
      <c r="A82" s="236"/>
      <c r="B82" s="236"/>
      <c r="C82" s="492"/>
      <c r="D82" s="492"/>
      <c r="E82" s="492"/>
      <c r="F82" s="492"/>
      <c r="G82" s="492"/>
      <c r="H82" s="492"/>
      <c r="J82" s="940">
        <f>+'Merge Details_Printing instr'!$A$18</f>
        <v>2023</v>
      </c>
      <c r="K82" s="940">
        <f>+'Merge Details_Printing instr'!A19</f>
        <v>2022</v>
      </c>
      <c r="L82" s="625" t="s">
        <v>1457</v>
      </c>
      <c r="M82" s="625"/>
      <c r="N82" s="625"/>
      <c r="O82" s="625"/>
    </row>
    <row r="83" spans="1:15" s="15" customFormat="1" ht="17.25" thickBot="1" x14ac:dyDescent="0.35">
      <c r="A83" s="236"/>
      <c r="B83" s="236"/>
      <c r="C83" s="492"/>
      <c r="D83" s="492"/>
      <c r="E83" s="492"/>
      <c r="F83" s="492"/>
      <c r="G83" s="492"/>
      <c r="H83" s="492"/>
      <c r="J83" s="48" t="s">
        <v>65</v>
      </c>
      <c r="K83" s="48" t="s">
        <v>65</v>
      </c>
      <c r="L83" s="625"/>
      <c r="M83" s="756">
        <f>J82</f>
        <v>2023</v>
      </c>
      <c r="N83" s="757">
        <f>K82</f>
        <v>2022</v>
      </c>
      <c r="O83" s="758"/>
    </row>
    <row r="84" spans="1:15" s="15" customFormat="1" x14ac:dyDescent="0.3">
      <c r="A84" s="236"/>
      <c r="B84" s="236"/>
      <c r="C84" s="492"/>
      <c r="D84" s="492" t="s">
        <v>375</v>
      </c>
      <c r="E84" s="492"/>
      <c r="F84" s="492"/>
      <c r="G84" s="492"/>
      <c r="H84" s="492"/>
      <c r="J84" s="522">
        <f>3437-164+1657</f>
        <v>4930</v>
      </c>
      <c r="K84" s="522">
        <f>3039-214</f>
        <v>2825</v>
      </c>
      <c r="L84" s="625" t="s">
        <v>772</v>
      </c>
      <c r="M84" s="750">
        <f>'Notes 2 to 5'!K424-J89</f>
        <v>-0.35599999999976717</v>
      </c>
      <c r="N84" s="751">
        <f>'Notes 2 to 5'!M424-K89</f>
        <v>-0.40999999999985448</v>
      </c>
      <c r="O84" s="752" t="s">
        <v>1024</v>
      </c>
    </row>
    <row r="85" spans="1:15" s="15" customFormat="1" ht="17.25" thickBot="1" x14ac:dyDescent="0.35">
      <c r="A85" s="236"/>
      <c r="B85" s="236"/>
      <c r="C85" s="492"/>
      <c r="D85" s="492" t="s">
        <v>376</v>
      </c>
      <c r="E85" s="492"/>
      <c r="F85" s="492"/>
      <c r="G85" s="492"/>
      <c r="H85" s="492"/>
      <c r="J85" s="522">
        <v>224</v>
      </c>
      <c r="K85" s="522">
        <v>187</v>
      </c>
      <c r="M85" s="753"/>
      <c r="N85" s="754"/>
      <c r="O85" s="755"/>
    </row>
    <row r="86" spans="1:15" s="15" customFormat="1" x14ac:dyDescent="0.3">
      <c r="A86" s="236"/>
      <c r="B86" s="236"/>
      <c r="C86" s="492"/>
      <c r="D86" s="492" t="s">
        <v>377</v>
      </c>
      <c r="E86" s="492"/>
      <c r="F86" s="492"/>
      <c r="G86" s="492"/>
      <c r="H86" s="492"/>
      <c r="J86" s="522">
        <v>698</v>
      </c>
      <c r="K86" s="522">
        <v>687</v>
      </c>
    </row>
    <row r="87" spans="1:15" s="15" customFormat="1" x14ac:dyDescent="0.3">
      <c r="A87" s="236"/>
      <c r="B87" s="236"/>
      <c r="C87" s="492"/>
      <c r="D87" s="492" t="s">
        <v>378</v>
      </c>
      <c r="E87" s="492"/>
      <c r="F87" s="492"/>
      <c r="G87" s="492"/>
      <c r="H87" s="492"/>
      <c r="J87" s="522">
        <v>948</v>
      </c>
      <c r="K87" s="522">
        <f>1187-200</f>
        <v>987</v>
      </c>
    </row>
    <row r="88" spans="1:15" s="15" customFormat="1" x14ac:dyDescent="0.3">
      <c r="A88" s="236"/>
      <c r="B88" s="236"/>
      <c r="C88" s="492"/>
      <c r="D88" s="492" t="s">
        <v>379</v>
      </c>
      <c r="E88" s="492"/>
      <c r="F88" s="492"/>
      <c r="G88" s="492"/>
      <c r="H88" s="492"/>
      <c r="J88" s="522">
        <v>8.3559999999999999</v>
      </c>
      <c r="K88" s="522">
        <v>4.41</v>
      </c>
    </row>
    <row r="89" spans="1:15" s="15" customFormat="1" x14ac:dyDescent="0.3">
      <c r="A89" s="236"/>
      <c r="B89" s="236"/>
      <c r="C89" s="492"/>
      <c r="D89" s="492" t="s">
        <v>380</v>
      </c>
      <c r="E89" s="492"/>
      <c r="F89" s="492"/>
      <c r="G89" s="492"/>
      <c r="H89" s="492"/>
      <c r="J89" s="567">
        <f>SUM(J84:J88)</f>
        <v>6808.3559999999998</v>
      </c>
      <c r="K89" s="567">
        <f>SUM(K84:K88)</f>
        <v>4690.41</v>
      </c>
    </row>
    <row r="90" spans="1:15" s="15" customFormat="1" x14ac:dyDescent="0.3">
      <c r="A90" s="500"/>
      <c r="B90" s="500"/>
      <c r="D90" s="492"/>
      <c r="E90" s="492"/>
      <c r="F90" s="492"/>
      <c r="G90" s="492"/>
      <c r="H90" s="492"/>
      <c r="I90" s="492"/>
      <c r="J90" s="492"/>
    </row>
    <row r="91" spans="1:15" s="15" customFormat="1" x14ac:dyDescent="0.3">
      <c r="A91" s="500"/>
      <c r="B91" s="500"/>
      <c r="C91" s="492"/>
      <c r="D91" s="4"/>
      <c r="E91" s="4"/>
      <c r="F91" s="4"/>
      <c r="G91" s="4"/>
      <c r="H91" s="492"/>
      <c r="J91" s="940"/>
      <c r="K91" s="940"/>
    </row>
    <row r="92" spans="1:15" s="15" customFormat="1" x14ac:dyDescent="0.3">
      <c r="A92" s="500"/>
      <c r="B92" s="500"/>
      <c r="C92" s="492"/>
      <c r="D92" s="2077"/>
      <c r="E92" s="2077"/>
      <c r="F92" s="2077"/>
      <c r="G92" s="2077"/>
      <c r="H92" s="492"/>
      <c r="J92" s="1893"/>
      <c r="K92" s="456"/>
    </row>
    <row r="93" spans="1:15" s="15" customFormat="1" x14ac:dyDescent="0.3">
      <c r="A93" s="500"/>
      <c r="B93" s="500"/>
      <c r="C93" s="492"/>
      <c r="D93" s="492"/>
      <c r="E93" s="492"/>
      <c r="F93" s="492"/>
      <c r="G93" s="492"/>
      <c r="H93" s="492"/>
      <c r="J93" s="1893"/>
      <c r="K93" s="456"/>
    </row>
    <row r="94" spans="1:15" s="15" customFormat="1" ht="17.25" customHeight="1" x14ac:dyDescent="0.3">
      <c r="A94" s="500"/>
      <c r="B94" s="500"/>
      <c r="C94" s="492"/>
      <c r="D94" s="492"/>
      <c r="E94" s="492"/>
      <c r="F94" s="492"/>
      <c r="G94" s="492"/>
      <c r="H94" s="492"/>
      <c r="I94" s="492"/>
      <c r="J94" s="492"/>
    </row>
    <row r="95" spans="1:15" s="15" customFormat="1" x14ac:dyDescent="0.3">
      <c r="A95" s="236"/>
      <c r="B95" s="236"/>
      <c r="D95" s="492"/>
      <c r="E95" s="492"/>
      <c r="F95" s="492"/>
      <c r="G95" s="492"/>
      <c r="H95" s="492"/>
      <c r="I95" s="492"/>
      <c r="J95" s="492"/>
    </row>
    <row r="96" spans="1:15" s="15" customFormat="1" x14ac:dyDescent="0.3">
      <c r="A96" s="500"/>
      <c r="B96" s="500"/>
      <c r="D96" s="28" t="str">
        <f>D50</f>
        <v>Note 9.11  Financial Instruments (Continued)</v>
      </c>
      <c r="E96" s="492"/>
      <c r="F96" s="492"/>
      <c r="G96" s="492"/>
      <c r="H96" s="492"/>
      <c r="I96" s="492"/>
      <c r="J96" s="492"/>
    </row>
    <row r="97" spans="1:12" s="15" customFormat="1" x14ac:dyDescent="0.3">
      <c r="A97" s="500"/>
      <c r="B97" s="500"/>
      <c r="D97" s="4" t="s">
        <v>1653</v>
      </c>
      <c r="E97" s="492"/>
      <c r="F97" s="492"/>
      <c r="G97" s="492"/>
      <c r="H97" s="492"/>
      <c r="I97" s="492"/>
      <c r="J97" s="492"/>
    </row>
    <row r="98" spans="1:12" s="15" customFormat="1" x14ac:dyDescent="0.3">
      <c r="A98" s="500"/>
      <c r="B98" s="500"/>
      <c r="D98" s="112" t="s">
        <v>1654</v>
      </c>
      <c r="E98" s="492"/>
      <c r="F98" s="492"/>
      <c r="G98" s="492"/>
      <c r="H98" s="492"/>
      <c r="I98" s="492"/>
      <c r="J98" s="492"/>
    </row>
    <row r="99" spans="1:12" s="15" customFormat="1" ht="6" customHeight="1" x14ac:dyDescent="0.3">
      <c r="A99" s="500"/>
      <c r="B99" s="500"/>
      <c r="D99" s="112"/>
      <c r="E99" s="492"/>
      <c r="F99" s="492"/>
      <c r="G99" s="492"/>
      <c r="H99" s="492"/>
      <c r="I99" s="492"/>
      <c r="J99" s="492"/>
    </row>
    <row r="100" spans="1:12" s="15" customFormat="1" x14ac:dyDescent="0.3">
      <c r="A100" s="236"/>
      <c r="B100" s="236"/>
      <c r="D100" s="28" t="s">
        <v>381</v>
      </c>
    </row>
    <row r="101" spans="1:12" s="15" customFormat="1" ht="68.25" customHeight="1" x14ac:dyDescent="0.3">
      <c r="A101" s="236"/>
      <c r="B101" s="236"/>
      <c r="D101" s="2051" t="s">
        <v>2010</v>
      </c>
      <c r="E101" s="2051"/>
      <c r="F101" s="2051"/>
      <c r="G101" s="2051"/>
      <c r="H101" s="2051"/>
      <c r="I101" s="2051"/>
      <c r="J101" s="2051"/>
      <c r="K101" s="2051"/>
      <c r="L101" s="626" t="s">
        <v>815</v>
      </c>
    </row>
    <row r="102" spans="1:12" s="15" customFormat="1" x14ac:dyDescent="0.3">
      <c r="A102" s="236"/>
      <c r="B102" s="236"/>
      <c r="D102" s="492"/>
      <c r="E102" s="492"/>
      <c r="F102" s="492"/>
      <c r="G102" s="492"/>
      <c r="H102" s="492"/>
      <c r="I102" s="492"/>
      <c r="J102" s="492"/>
    </row>
    <row r="103" spans="1:12" s="15" customFormat="1" ht="16.5" customHeight="1" x14ac:dyDescent="0.3">
      <c r="A103" s="236"/>
      <c r="B103" s="236"/>
      <c r="C103" s="492"/>
      <c r="D103" s="65" t="s">
        <v>382</v>
      </c>
      <c r="E103" s="65"/>
      <c r="F103" s="65"/>
      <c r="G103" s="65"/>
      <c r="H103" s="65"/>
      <c r="I103" s="65"/>
      <c r="J103" s="65"/>
    </row>
    <row r="104" spans="1:12" s="15" customFormat="1" x14ac:dyDescent="0.3">
      <c r="A104" s="236"/>
      <c r="B104" s="236"/>
      <c r="C104" s="492"/>
      <c r="D104" s="492"/>
      <c r="E104" s="492"/>
      <c r="F104" s="492"/>
      <c r="G104" s="492"/>
      <c r="J104" s="940">
        <f>J82</f>
        <v>2023</v>
      </c>
      <c r="K104" s="940">
        <f>K82</f>
        <v>2022</v>
      </c>
    </row>
    <row r="105" spans="1:12" s="15" customFormat="1" x14ac:dyDescent="0.3">
      <c r="A105" s="236"/>
      <c r="B105" s="236"/>
      <c r="C105" s="492"/>
      <c r="D105" s="492"/>
      <c r="E105" s="492"/>
      <c r="F105" s="492"/>
      <c r="G105" s="492"/>
      <c r="J105" s="48" t="s">
        <v>65</v>
      </c>
      <c r="K105" s="48" t="s">
        <v>65</v>
      </c>
    </row>
    <row r="106" spans="1:12" s="15" customFormat="1" x14ac:dyDescent="0.3">
      <c r="A106" s="236"/>
      <c r="B106" s="236"/>
      <c r="C106" s="492"/>
      <c r="D106" s="492" t="s">
        <v>375</v>
      </c>
      <c r="E106" s="492"/>
      <c r="F106" s="492"/>
      <c r="G106" s="492"/>
      <c r="J106" s="522">
        <v>0</v>
      </c>
      <c r="K106" s="522">
        <v>0</v>
      </c>
    </row>
    <row r="107" spans="1:12" s="15" customFormat="1" x14ac:dyDescent="0.3">
      <c r="A107" s="236"/>
      <c r="B107" s="236"/>
      <c r="C107" s="492"/>
      <c r="D107" s="492" t="s">
        <v>376</v>
      </c>
      <c r="E107" s="492"/>
      <c r="F107" s="492"/>
      <c r="G107" s="492"/>
      <c r="J107" s="522">
        <v>0</v>
      </c>
      <c r="K107" s="522">
        <v>0</v>
      </c>
    </row>
    <row r="108" spans="1:12" s="15" customFormat="1" x14ac:dyDescent="0.3">
      <c r="A108" s="236"/>
      <c r="B108" s="236"/>
      <c r="C108" s="492"/>
      <c r="D108" s="15" t="s">
        <v>377</v>
      </c>
      <c r="J108" s="307">
        <v>9</v>
      </c>
      <c r="K108" s="307">
        <v>12</v>
      </c>
    </row>
    <row r="109" spans="1:12" s="15" customFormat="1" x14ac:dyDescent="0.3">
      <c r="A109" s="236"/>
      <c r="B109" s="236"/>
      <c r="C109" s="492"/>
      <c r="D109" s="15" t="s">
        <v>378</v>
      </c>
      <c r="J109" s="307">
        <v>3</v>
      </c>
      <c r="K109" s="307">
        <v>6</v>
      </c>
    </row>
    <row r="110" spans="1:12" s="15" customFormat="1" x14ac:dyDescent="0.3">
      <c r="A110" s="236"/>
      <c r="B110" s="236"/>
      <c r="C110" s="492"/>
      <c r="D110" s="15" t="s">
        <v>379</v>
      </c>
      <c r="J110" s="307">
        <v>62</v>
      </c>
      <c r="K110" s="307">
        <v>30</v>
      </c>
    </row>
    <row r="111" spans="1:12" s="15" customFormat="1" x14ac:dyDescent="0.3">
      <c r="A111" s="236">
        <v>7</v>
      </c>
      <c r="B111" s="236" t="s">
        <v>248</v>
      </c>
      <c r="C111" s="492"/>
      <c r="D111" s="15" t="s">
        <v>380</v>
      </c>
      <c r="J111" s="308">
        <v>74</v>
      </c>
      <c r="K111" s="308">
        <v>48</v>
      </c>
    </row>
    <row r="112" spans="1:12" s="15" customFormat="1" x14ac:dyDescent="0.3">
      <c r="A112" s="236"/>
      <c r="B112" s="236"/>
      <c r="C112" s="492"/>
      <c r="H112" s="307"/>
      <c r="I112" s="307"/>
    </row>
    <row r="113" spans="1:10" s="15" customFormat="1" x14ac:dyDescent="0.3">
      <c r="A113" s="236"/>
      <c r="B113" s="236"/>
      <c r="D113" s="112" t="s">
        <v>6</v>
      </c>
      <c r="H113" s="307"/>
    </row>
    <row r="114" spans="1:10" s="15" customFormat="1" ht="19.5" customHeight="1" x14ac:dyDescent="0.3">
      <c r="A114" s="236"/>
      <c r="B114" s="236"/>
      <c r="D114" s="15" t="s">
        <v>383</v>
      </c>
    </row>
    <row r="115" spans="1:10" s="15" customFormat="1" x14ac:dyDescent="0.3">
      <c r="A115" s="236"/>
      <c r="B115" s="236"/>
      <c r="D115" s="15" t="s">
        <v>384</v>
      </c>
    </row>
    <row r="116" spans="1:10" s="15" customFormat="1" x14ac:dyDescent="0.3">
      <c r="A116" s="236"/>
      <c r="B116" s="236"/>
      <c r="D116" s="2208" t="s">
        <v>385</v>
      </c>
      <c r="E116" s="2208"/>
      <c r="F116" s="2208"/>
      <c r="G116" s="2208"/>
      <c r="H116" s="2208"/>
      <c r="I116" s="2208"/>
      <c r="J116" s="2208"/>
    </row>
    <row r="117" spans="1:10" s="15" customFormat="1" x14ac:dyDescent="0.3">
      <c r="A117" s="236"/>
      <c r="B117" s="236"/>
      <c r="D117" s="15" t="s">
        <v>386</v>
      </c>
    </row>
    <row r="118" spans="1:10" s="15" customFormat="1" ht="7.5" customHeight="1" x14ac:dyDescent="0.3">
      <c r="A118" s="236"/>
      <c r="B118" s="236"/>
    </row>
    <row r="119" spans="1:10" s="15" customFormat="1" x14ac:dyDescent="0.3">
      <c r="A119" s="236"/>
      <c r="B119" s="236"/>
      <c r="D119" s="15" t="s">
        <v>387</v>
      </c>
    </row>
    <row r="120" spans="1:10" s="15" customFormat="1" ht="16.5" customHeight="1" x14ac:dyDescent="0.3">
      <c r="A120" s="236"/>
      <c r="B120" s="236"/>
      <c r="D120" s="1120" t="s">
        <v>388</v>
      </c>
      <c r="E120" s="1116"/>
      <c r="F120" s="1116"/>
      <c r="G120" s="1116"/>
      <c r="H120" s="1116"/>
      <c r="I120" s="1116"/>
      <c r="J120" s="1116"/>
    </row>
    <row r="121" spans="1:10" s="15" customFormat="1" ht="16.5" customHeight="1" x14ac:dyDescent="0.3">
      <c r="A121" s="236"/>
      <c r="B121" s="236"/>
      <c r="D121" s="1120" t="s">
        <v>389</v>
      </c>
      <c r="E121" s="1116"/>
      <c r="F121" s="1116"/>
      <c r="G121" s="1116"/>
      <c r="H121" s="1116"/>
      <c r="I121" s="1116"/>
      <c r="J121" s="1116"/>
    </row>
    <row r="122" spans="1:10" s="15" customFormat="1" ht="16.5" customHeight="1" x14ac:dyDescent="0.3">
      <c r="A122" s="236"/>
      <c r="B122" s="236"/>
      <c r="D122" s="1120" t="s">
        <v>520</v>
      </c>
      <c r="E122" s="1116"/>
      <c r="F122" s="1116"/>
      <c r="G122" s="1116"/>
      <c r="H122" s="1116"/>
      <c r="I122" s="1116"/>
      <c r="J122" s="1116"/>
    </row>
    <row r="123" spans="1:10" s="15" customFormat="1" ht="16.5" customHeight="1" x14ac:dyDescent="0.3">
      <c r="A123" s="236"/>
      <c r="B123" s="236"/>
      <c r="D123" s="1120" t="s">
        <v>521</v>
      </c>
      <c r="E123" s="1116"/>
      <c r="F123" s="1116"/>
      <c r="G123" s="1116"/>
      <c r="H123" s="1116"/>
      <c r="I123" s="1116"/>
      <c r="J123" s="1116"/>
    </row>
    <row r="124" spans="1:10" s="15" customFormat="1" x14ac:dyDescent="0.3">
      <c r="A124" s="236"/>
      <c r="B124" s="236"/>
      <c r="D124" s="1120" t="s">
        <v>522</v>
      </c>
      <c r="E124" s="1116"/>
      <c r="F124" s="1116"/>
      <c r="G124" s="1116"/>
      <c r="H124" s="1116"/>
      <c r="I124" s="1116"/>
      <c r="J124" s="1116"/>
    </row>
    <row r="125" spans="1:10" s="15" customFormat="1" ht="6.75" customHeight="1" x14ac:dyDescent="0.3">
      <c r="A125" s="236"/>
      <c r="B125" s="236"/>
    </row>
    <row r="126" spans="1:10" s="15" customFormat="1" x14ac:dyDescent="0.3">
      <c r="A126" s="236"/>
      <c r="B126" s="236"/>
      <c r="D126" s="2208" t="s">
        <v>1215</v>
      </c>
      <c r="E126" s="2208"/>
      <c r="F126" s="2208"/>
      <c r="G126" s="2208"/>
      <c r="H126" s="2208"/>
      <c r="I126" s="2208"/>
      <c r="J126" s="2208"/>
    </row>
    <row r="127" spans="1:10" s="15" customFormat="1" ht="6.75" customHeight="1" x14ac:dyDescent="0.3">
      <c r="A127" s="236"/>
      <c r="B127" s="236"/>
    </row>
    <row r="128" spans="1:10" s="15" customFormat="1" x14ac:dyDescent="0.3">
      <c r="A128" s="236">
        <v>7</v>
      </c>
      <c r="B128" s="236" t="s">
        <v>1696</v>
      </c>
      <c r="C128" s="1880"/>
      <c r="D128" s="2077" t="str">
        <f>"The table below lists the contractual maturities for non-lease Financial Liabilities. For lease liabilities refer to note "&amp;'Note 6 to 8'!E209&amp;"."</f>
        <v>The table below lists the contractual maturities for non-lease Financial Liabilities. For lease liabilities refer to note 7.4.</v>
      </c>
      <c r="E128" s="2077"/>
      <c r="F128" s="2077"/>
      <c r="G128" s="2077"/>
      <c r="H128" s="2077"/>
      <c r="I128" s="2077"/>
      <c r="J128" s="2077"/>
    </row>
    <row r="129" spans="1:20" s="15" customFormat="1" ht="6.75" customHeight="1" x14ac:dyDescent="0.3">
      <c r="A129" s="236"/>
      <c r="B129" s="236"/>
    </row>
    <row r="130" spans="1:20" s="15" customFormat="1" x14ac:dyDescent="0.3">
      <c r="A130" s="236"/>
      <c r="B130" s="236"/>
      <c r="D130" s="2077" t="s">
        <v>825</v>
      </c>
      <c r="E130" s="2077"/>
      <c r="F130" s="2077"/>
      <c r="G130" s="2077"/>
      <c r="H130" s="2077"/>
      <c r="I130" s="2077"/>
      <c r="J130" s="2077"/>
      <c r="L130" s="624"/>
      <c r="N130" s="2077"/>
      <c r="O130" s="2077"/>
      <c r="P130" s="2077"/>
      <c r="Q130" s="2077"/>
      <c r="R130" s="2077"/>
      <c r="S130" s="2077"/>
      <c r="T130" s="2077"/>
    </row>
    <row r="131" spans="1:20" s="15" customFormat="1" x14ac:dyDescent="0.3">
      <c r="A131" s="236"/>
      <c r="B131" s="236"/>
      <c r="D131" s="22"/>
      <c r="E131" s="22"/>
      <c r="F131" s="22"/>
      <c r="G131" s="22"/>
      <c r="H131" s="22"/>
      <c r="I131" s="22"/>
      <c r="J131" s="22"/>
      <c r="K131" s="60"/>
    </row>
    <row r="132" spans="1:20" s="15" customFormat="1" x14ac:dyDescent="0.3">
      <c r="A132" s="236"/>
      <c r="B132" s="236"/>
      <c r="D132" s="1417">
        <f>+'Merge Details_Printing instr'!A18</f>
        <v>2023</v>
      </c>
      <c r="E132" s="1410" t="s">
        <v>523</v>
      </c>
      <c r="F132" s="1410" t="s">
        <v>524</v>
      </c>
      <c r="G132" s="1410" t="s">
        <v>525</v>
      </c>
      <c r="H132" s="1410" t="s">
        <v>526</v>
      </c>
      <c r="I132" s="1410" t="s">
        <v>527</v>
      </c>
      <c r="J132" s="1410" t="s">
        <v>528</v>
      </c>
      <c r="K132" s="1418" t="s">
        <v>529</v>
      </c>
      <c r="L132" s="1425"/>
    </row>
    <row r="133" spans="1:20" s="15" customFormat="1" ht="18" customHeight="1" x14ac:dyDescent="0.3">
      <c r="A133" s="236"/>
      <c r="B133" s="236"/>
      <c r="D133" s="1363"/>
      <c r="E133" s="1410" t="s">
        <v>530</v>
      </c>
      <c r="F133" s="1410" t="s">
        <v>531</v>
      </c>
      <c r="G133" s="1410" t="s">
        <v>532</v>
      </c>
      <c r="H133" s="1410" t="s">
        <v>532</v>
      </c>
      <c r="I133" s="1410" t="s">
        <v>532</v>
      </c>
      <c r="J133" s="1410" t="s">
        <v>533</v>
      </c>
      <c r="K133" s="1418" t="s">
        <v>534</v>
      </c>
    </row>
    <row r="134" spans="1:20" s="15" customFormat="1" x14ac:dyDescent="0.3">
      <c r="A134" s="236"/>
      <c r="B134" s="236"/>
      <c r="D134" s="1363"/>
      <c r="E134" s="1410" t="s">
        <v>65</v>
      </c>
      <c r="F134" s="1410" t="s">
        <v>65</v>
      </c>
      <c r="G134" s="1410" t="s">
        <v>65</v>
      </c>
      <c r="H134" s="1410" t="s">
        <v>65</v>
      </c>
      <c r="I134" s="1410" t="s">
        <v>65</v>
      </c>
      <c r="J134" s="1410" t="s">
        <v>65</v>
      </c>
      <c r="K134" s="1418" t="s">
        <v>65</v>
      </c>
    </row>
    <row r="135" spans="1:20" s="15" customFormat="1" x14ac:dyDescent="0.3">
      <c r="A135" s="236"/>
      <c r="B135" s="236"/>
      <c r="D135" s="1419" t="s">
        <v>252</v>
      </c>
      <c r="E135" s="1452">
        <v>5292</v>
      </c>
      <c r="F135" s="1452">
        <v>0</v>
      </c>
      <c r="G135" s="1452">
        <v>0</v>
      </c>
      <c r="H135" s="1452">
        <v>0</v>
      </c>
      <c r="I135" s="1452">
        <v>0</v>
      </c>
      <c r="J135" s="1452">
        <v>5292</v>
      </c>
      <c r="K135" s="1452">
        <v>5292</v>
      </c>
    </row>
    <row r="136" spans="1:20" s="15" customFormat="1" x14ac:dyDescent="0.3">
      <c r="A136" s="236"/>
      <c r="B136" s="236"/>
      <c r="D136" s="1419" t="s">
        <v>32</v>
      </c>
      <c r="E136" s="1452">
        <v>725</v>
      </c>
      <c r="F136" s="1452">
        <v>231</v>
      </c>
      <c r="G136" s="1452">
        <v>0</v>
      </c>
      <c r="H136" s="1452">
        <v>0</v>
      </c>
      <c r="I136" s="1452">
        <v>0</v>
      </c>
      <c r="J136" s="1452">
        <v>956</v>
      </c>
      <c r="K136" s="1452">
        <v>956</v>
      </c>
    </row>
    <row r="137" spans="1:20" s="15" customFormat="1" ht="33" x14ac:dyDescent="0.3">
      <c r="A137" s="236"/>
      <c r="B137" s="236"/>
      <c r="D137" s="1419" t="s">
        <v>29</v>
      </c>
      <c r="E137" s="1452">
        <v>581</v>
      </c>
      <c r="F137" s="1452">
        <v>581</v>
      </c>
      <c r="G137" s="1452">
        <v>1161</v>
      </c>
      <c r="H137" s="1452">
        <v>1035</v>
      </c>
      <c r="I137" s="1452">
        <v>0</v>
      </c>
      <c r="J137" s="1452">
        <v>3358</v>
      </c>
      <c r="K137" s="1452">
        <v>3358</v>
      </c>
    </row>
    <row r="138" spans="1:20" s="15" customFormat="1" x14ac:dyDescent="0.3">
      <c r="A138" s="236"/>
      <c r="B138" s="236"/>
      <c r="D138" s="1420" t="s">
        <v>559</v>
      </c>
      <c r="E138" s="1453">
        <f t="shared" ref="E138:K138" si="2">SUM(E135:E137)</f>
        <v>6598</v>
      </c>
      <c r="F138" s="1453">
        <f t="shared" si="2"/>
        <v>812</v>
      </c>
      <c r="G138" s="1453">
        <f t="shared" si="2"/>
        <v>1161</v>
      </c>
      <c r="H138" s="1453">
        <f t="shared" si="2"/>
        <v>1035</v>
      </c>
      <c r="I138" s="1453">
        <f t="shared" si="2"/>
        <v>0</v>
      </c>
      <c r="J138" s="1453">
        <f t="shared" si="2"/>
        <v>9606</v>
      </c>
      <c r="K138" s="1453">
        <f t="shared" si="2"/>
        <v>9606</v>
      </c>
    </row>
    <row r="139" spans="1:20" s="15" customFormat="1" x14ac:dyDescent="0.3">
      <c r="A139" s="236"/>
      <c r="B139" s="236"/>
      <c r="D139" s="492"/>
      <c r="E139" s="492"/>
      <c r="F139" s="492"/>
      <c r="G139" s="492"/>
      <c r="H139" s="492"/>
      <c r="I139" s="492"/>
      <c r="J139" s="492"/>
    </row>
    <row r="140" spans="1:20" s="15" customFormat="1" x14ac:dyDescent="0.3">
      <c r="A140" s="236"/>
      <c r="B140" s="236"/>
      <c r="D140" s="492"/>
      <c r="E140" s="492"/>
      <c r="F140" s="492"/>
      <c r="G140" s="492"/>
      <c r="H140" s="492"/>
      <c r="I140" s="492"/>
      <c r="J140" s="492"/>
    </row>
    <row r="141" spans="1:20" s="15" customFormat="1" x14ac:dyDescent="0.3">
      <c r="A141" s="236"/>
      <c r="B141" s="236"/>
      <c r="D141" s="1417">
        <f>+'Merge Details_Printing instr'!A19</f>
        <v>2022</v>
      </c>
      <c r="E141" s="1410" t="s">
        <v>523</v>
      </c>
      <c r="F141" s="1410" t="s">
        <v>524</v>
      </c>
      <c r="G141" s="1410" t="s">
        <v>525</v>
      </c>
      <c r="H141" s="1410" t="s">
        <v>526</v>
      </c>
      <c r="I141" s="1410" t="s">
        <v>527</v>
      </c>
      <c r="J141" s="1410" t="s">
        <v>528</v>
      </c>
      <c r="K141" s="1418" t="s">
        <v>529</v>
      </c>
    </row>
    <row r="142" spans="1:20" s="15" customFormat="1" x14ac:dyDescent="0.3">
      <c r="A142" s="236"/>
      <c r="B142" s="236"/>
      <c r="D142" s="1410"/>
      <c r="E142" s="1410" t="s">
        <v>530</v>
      </c>
      <c r="F142" s="1410" t="s">
        <v>531</v>
      </c>
      <c r="G142" s="1410" t="s">
        <v>532</v>
      </c>
      <c r="H142" s="1410" t="s">
        <v>532</v>
      </c>
      <c r="I142" s="1410" t="s">
        <v>532</v>
      </c>
      <c r="J142" s="1410" t="s">
        <v>533</v>
      </c>
      <c r="K142" s="1418" t="s">
        <v>534</v>
      </c>
    </row>
    <row r="143" spans="1:20" s="15" customFormat="1" x14ac:dyDescent="0.3">
      <c r="A143" s="236"/>
      <c r="B143" s="236"/>
      <c r="D143" s="1410"/>
      <c r="E143" s="1410" t="s">
        <v>65</v>
      </c>
      <c r="F143" s="1410" t="s">
        <v>65</v>
      </c>
      <c r="G143" s="1410" t="s">
        <v>65</v>
      </c>
      <c r="H143" s="1410" t="s">
        <v>65</v>
      </c>
      <c r="I143" s="1410" t="s">
        <v>65</v>
      </c>
      <c r="J143" s="1410" t="s">
        <v>65</v>
      </c>
      <c r="K143" s="1418" t="s">
        <v>65</v>
      </c>
    </row>
    <row r="144" spans="1:20" s="15" customFormat="1" x14ac:dyDescent="0.3">
      <c r="A144" s="236"/>
      <c r="B144" s="236"/>
      <c r="D144" s="1421" t="s">
        <v>252</v>
      </c>
      <c r="E144" s="1452">
        <v>5168</v>
      </c>
      <c r="F144" s="1452">
        <v>0</v>
      </c>
      <c r="G144" s="1452">
        <v>0</v>
      </c>
      <c r="H144" s="1452">
        <v>0</v>
      </c>
      <c r="I144" s="1452">
        <v>5168</v>
      </c>
      <c r="J144" s="1452">
        <v>5168</v>
      </c>
      <c r="K144" s="1452">
        <v>5168</v>
      </c>
    </row>
    <row r="145" spans="1:12" s="15" customFormat="1" x14ac:dyDescent="0.3">
      <c r="A145" s="236"/>
      <c r="B145" s="236"/>
      <c r="D145" s="1421" t="s">
        <v>32</v>
      </c>
      <c r="E145" s="1452">
        <v>329</v>
      </c>
      <c r="F145" s="1452">
        <v>245</v>
      </c>
      <c r="G145" s="1452">
        <v>0</v>
      </c>
      <c r="H145" s="1452">
        <v>0</v>
      </c>
      <c r="I145" s="1452">
        <v>574</v>
      </c>
      <c r="J145" s="1452">
        <v>574</v>
      </c>
      <c r="K145" s="1452">
        <v>574</v>
      </c>
    </row>
    <row r="146" spans="1:12" s="15" customFormat="1" ht="33" x14ac:dyDescent="0.3">
      <c r="A146" s="236"/>
      <c r="B146" s="236"/>
      <c r="D146" s="1421" t="s">
        <v>29</v>
      </c>
      <c r="E146" s="1452">
        <v>1352</v>
      </c>
      <c r="F146" s="1452">
        <v>1352</v>
      </c>
      <c r="G146" s="1452">
        <v>1161</v>
      </c>
      <c r="H146" s="1452">
        <v>2183</v>
      </c>
      <c r="I146" s="1452">
        <v>0</v>
      </c>
      <c r="J146" s="1452">
        <v>6048</v>
      </c>
      <c r="K146" s="1452">
        <v>6048</v>
      </c>
    </row>
    <row r="147" spans="1:12" s="15" customFormat="1" x14ac:dyDescent="0.3">
      <c r="A147" s="236"/>
      <c r="B147" s="236"/>
      <c r="D147" s="1422" t="s">
        <v>559</v>
      </c>
      <c r="E147" s="1453">
        <v>6849</v>
      </c>
      <c r="F147" s="1453">
        <v>1597</v>
      </c>
      <c r="G147" s="1453">
        <v>1161</v>
      </c>
      <c r="H147" s="1453">
        <v>2183</v>
      </c>
      <c r="I147" s="1453">
        <v>11790</v>
      </c>
      <c r="J147" s="1453">
        <v>11790</v>
      </c>
      <c r="K147" s="1453">
        <v>11790</v>
      </c>
    </row>
    <row r="148" spans="1:12" s="15" customFormat="1" x14ac:dyDescent="0.3">
      <c r="A148" s="236"/>
      <c r="B148" s="236"/>
    </row>
    <row r="149" spans="1:12" s="15" customFormat="1" x14ac:dyDescent="0.3">
      <c r="A149" s="500"/>
      <c r="B149" s="500"/>
      <c r="D149" s="28" t="str">
        <f>D96</f>
        <v>Note 9.11  Financial Instruments (Continued)</v>
      </c>
    </row>
    <row r="150" spans="1:12" s="15" customFormat="1" x14ac:dyDescent="0.3">
      <c r="A150" s="500">
        <v>7</v>
      </c>
      <c r="B150" s="500">
        <v>40</v>
      </c>
      <c r="D150" s="4" t="s">
        <v>1463</v>
      </c>
      <c r="L150" s="1393"/>
    </row>
    <row r="151" spans="1:12" s="15" customFormat="1" ht="6.75" customHeight="1" x14ac:dyDescent="0.3">
      <c r="A151" s="236"/>
      <c r="B151" s="236"/>
    </row>
    <row r="152" spans="1:12" s="15" customFormat="1" ht="33" customHeight="1" x14ac:dyDescent="0.3">
      <c r="A152" s="236"/>
      <c r="B152" s="236"/>
      <c r="D152" s="2095" t="s">
        <v>2012</v>
      </c>
      <c r="E152" s="2095"/>
      <c r="F152" s="2095"/>
      <c r="G152" s="2095"/>
      <c r="H152" s="2095"/>
      <c r="I152" s="2095"/>
      <c r="J152" s="2095"/>
      <c r="K152" s="2095"/>
    </row>
    <row r="153" spans="1:12" s="15" customFormat="1" x14ac:dyDescent="0.3">
      <c r="A153" s="236"/>
      <c r="B153" s="236"/>
      <c r="D153" s="2215" t="s">
        <v>2011</v>
      </c>
      <c r="E153" s="2215"/>
      <c r="F153" s="2215"/>
      <c r="G153" s="2215"/>
      <c r="H153" s="2215"/>
      <c r="I153" s="2215"/>
      <c r="J153" s="2215"/>
      <c r="L153" s="1393"/>
    </row>
    <row r="154" spans="1:12" s="15" customFormat="1" ht="7.5" customHeight="1" x14ac:dyDescent="0.3">
      <c r="A154" s="500"/>
      <c r="B154" s="500"/>
      <c r="L154" s="1393"/>
    </row>
    <row r="155" spans="1:12" s="15" customFormat="1" ht="38.25" customHeight="1" x14ac:dyDescent="0.3">
      <c r="A155" s="236"/>
      <c r="B155" s="236"/>
      <c r="D155" s="2057" t="s">
        <v>307</v>
      </c>
      <c r="E155" s="2057"/>
      <c r="F155" s="2057"/>
      <c r="G155" s="2057"/>
      <c r="H155" s="2057"/>
      <c r="I155" s="2057"/>
      <c r="J155" s="2057"/>
      <c r="K155" s="2057"/>
    </row>
    <row r="156" spans="1:12" s="15" customFormat="1" ht="9" customHeight="1" x14ac:dyDescent="0.3">
      <c r="A156" s="236"/>
      <c r="B156" s="236"/>
      <c r="D156" s="492"/>
      <c r="E156" s="492"/>
      <c r="F156" s="492"/>
      <c r="G156" s="492"/>
      <c r="H156" s="492"/>
      <c r="I156" s="492"/>
      <c r="J156" s="492"/>
      <c r="K156" s="60"/>
      <c r="L156" s="183"/>
    </row>
    <row r="157" spans="1:12" s="15" customFormat="1" x14ac:dyDescent="0.3">
      <c r="A157" s="236"/>
      <c r="B157" s="236"/>
      <c r="D157" s="22"/>
      <c r="E157" s="22"/>
      <c r="F157" s="524"/>
      <c r="G157" s="2194" t="s">
        <v>151</v>
      </c>
      <c r="H157" s="2195"/>
      <c r="I157" s="2195"/>
      <c r="J157" s="2196"/>
      <c r="K157" s="60"/>
      <c r="L157" s="1425"/>
    </row>
    <row r="158" spans="1:12" s="15" customFormat="1" ht="44.25" customHeight="1" x14ac:dyDescent="0.3">
      <c r="A158" s="236"/>
      <c r="B158" s="236"/>
      <c r="D158" s="2197"/>
      <c r="E158" s="2197"/>
      <c r="F158" s="1423"/>
      <c r="G158" s="2198" t="s">
        <v>1879</v>
      </c>
      <c r="H158" s="2199"/>
      <c r="I158" s="2200" t="s">
        <v>826</v>
      </c>
      <c r="J158" s="2201"/>
      <c r="K158" s="309"/>
      <c r="L158" s="624"/>
    </row>
    <row r="159" spans="1:12" s="15" customFormat="1" x14ac:dyDescent="0.3">
      <c r="A159" s="236"/>
      <c r="B159" s="236"/>
      <c r="D159" s="22"/>
      <c r="E159" s="22"/>
      <c r="F159" s="524"/>
      <c r="G159" s="2206" t="s">
        <v>1880</v>
      </c>
      <c r="H159" s="2207"/>
      <c r="I159" s="2206" t="s">
        <v>1529</v>
      </c>
      <c r="J159" s="2207"/>
    </row>
    <row r="160" spans="1:12" s="15" customFormat="1" x14ac:dyDescent="0.3">
      <c r="A160" s="236"/>
      <c r="B160" s="236"/>
      <c r="D160" s="22"/>
      <c r="E160" s="22"/>
      <c r="F160" s="524"/>
      <c r="G160" s="50" t="s">
        <v>61</v>
      </c>
      <c r="H160" s="1455" t="s">
        <v>168</v>
      </c>
      <c r="I160" s="1468" t="s">
        <v>61</v>
      </c>
      <c r="J160" s="1455" t="s">
        <v>168</v>
      </c>
    </row>
    <row r="161" spans="1:13" s="15" customFormat="1" x14ac:dyDescent="0.3">
      <c r="A161" s="236"/>
      <c r="B161" s="236"/>
      <c r="D161" s="1424">
        <f>+'Merge Details_Printing instr'!A18</f>
        <v>2023</v>
      </c>
      <c r="E161" s="35"/>
      <c r="F161" s="1454" t="s">
        <v>65</v>
      </c>
      <c r="G161" s="832" t="s">
        <v>65</v>
      </c>
      <c r="H161" s="1454" t="s">
        <v>65</v>
      </c>
      <c r="I161" s="1469" t="s">
        <v>65</v>
      </c>
      <c r="J161" s="1454" t="s">
        <v>65</v>
      </c>
    </row>
    <row r="162" spans="1:13" s="15" customFormat="1" x14ac:dyDescent="0.3">
      <c r="A162" s="236"/>
      <c r="B162" s="236"/>
      <c r="D162" s="1466" t="s">
        <v>62</v>
      </c>
      <c r="E162" s="523"/>
      <c r="F162" s="1467"/>
      <c r="G162" s="1966"/>
      <c r="H162" s="1967"/>
      <c r="I162" s="1968"/>
      <c r="J162" s="1967"/>
    </row>
    <row r="163" spans="1:13" s="15" customFormat="1" x14ac:dyDescent="0.3">
      <c r="A163" s="236"/>
      <c r="B163" s="236"/>
      <c r="D163" s="2190" t="s">
        <v>44</v>
      </c>
      <c r="E163" s="2191"/>
      <c r="F163" s="1461">
        <f>'Notes 2 to 5'!K379</f>
        <v>13461</v>
      </c>
      <c r="G163" s="1969">
        <f>F163*-0.01</f>
        <v>-134.61000000000001</v>
      </c>
      <c r="H163" s="1970">
        <f>G163</f>
        <v>-134.61000000000001</v>
      </c>
      <c r="I163" s="1971">
        <f>F163*0.01</f>
        <v>134.61000000000001</v>
      </c>
      <c r="J163" s="1970">
        <f>I163</f>
        <v>134.61000000000001</v>
      </c>
    </row>
    <row r="164" spans="1:13" s="15" customFormat="1" x14ac:dyDescent="0.3">
      <c r="A164" s="500"/>
      <c r="B164" s="500"/>
      <c r="D164" s="1708" t="s">
        <v>1697</v>
      </c>
      <c r="E164" s="1682"/>
      <c r="F164" s="1461">
        <f>'Notes 2 to 5'!K447</f>
        <v>200</v>
      </c>
      <c r="G164" s="1969">
        <f>F164*-0.01</f>
        <v>-2</v>
      </c>
      <c r="H164" s="1970">
        <f>G164</f>
        <v>-2</v>
      </c>
      <c r="I164" s="1971">
        <f>F164*0.01</f>
        <v>2</v>
      </c>
      <c r="J164" s="1970">
        <f>I164</f>
        <v>2</v>
      </c>
    </row>
    <row r="165" spans="1:13" s="15" customFormat="1" x14ac:dyDescent="0.3">
      <c r="A165" s="236"/>
      <c r="B165" s="236"/>
      <c r="D165" s="2204"/>
      <c r="E165" s="2205"/>
      <c r="F165" s="1974"/>
      <c r="G165" s="1975"/>
      <c r="H165" s="1974"/>
      <c r="I165" s="1976"/>
      <c r="J165" s="1974"/>
      <c r="L165" s="2190" t="s">
        <v>45</v>
      </c>
      <c r="M165" s="2191"/>
    </row>
    <row r="166" spans="1:13" x14ac:dyDescent="0.3">
      <c r="A166" s="289"/>
      <c r="B166" s="289"/>
      <c r="C166" s="15"/>
      <c r="D166" s="525" t="s">
        <v>63</v>
      </c>
      <c r="E166" s="22"/>
      <c r="F166" s="1461"/>
      <c r="G166" s="1969"/>
      <c r="H166" s="1970"/>
      <c r="I166" s="1971"/>
      <c r="J166" s="1970"/>
      <c r="K166" s="15"/>
    </row>
    <row r="167" spans="1:13" x14ac:dyDescent="0.3">
      <c r="A167" s="289"/>
      <c r="B167" s="289"/>
      <c r="C167" s="15"/>
      <c r="D167" s="2202" t="s">
        <v>29</v>
      </c>
      <c r="E167" s="2203"/>
      <c r="F167" s="1463">
        <f>'Note 6 to 8'!Q308</f>
        <v>3358</v>
      </c>
      <c r="G167" s="1972">
        <f>F167*-0.01</f>
        <v>-33.58</v>
      </c>
      <c r="H167" s="1973">
        <f>G167</f>
        <v>-33.58</v>
      </c>
      <c r="I167" s="1972">
        <f t="shared" ref="I167" si="3">F167*0.01</f>
        <v>33.58</v>
      </c>
      <c r="J167" s="1973">
        <f>I167</f>
        <v>33.58</v>
      </c>
      <c r="K167" s="60"/>
    </row>
    <row r="168" spans="1:13" x14ac:dyDescent="0.3">
      <c r="A168" s="289"/>
      <c r="B168" s="289"/>
      <c r="C168" s="15"/>
      <c r="D168" s="172"/>
      <c r="E168" s="172"/>
      <c r="F168" s="526"/>
      <c r="G168" s="527"/>
      <c r="H168" s="527"/>
      <c r="I168" s="527"/>
      <c r="J168" s="527"/>
      <c r="K168" s="60"/>
    </row>
    <row r="169" spans="1:13" s="15" customFormat="1" x14ac:dyDescent="0.3">
      <c r="A169" s="236"/>
      <c r="B169" s="236"/>
      <c r="D169" s="22"/>
      <c r="E169" s="22"/>
      <c r="F169" s="524"/>
      <c r="G169" s="2194" t="s">
        <v>151</v>
      </c>
      <c r="H169" s="2195"/>
      <c r="I169" s="2195"/>
      <c r="J169" s="2196"/>
      <c r="K169" s="60"/>
    </row>
    <row r="170" spans="1:13" s="15" customFormat="1" ht="44.25" customHeight="1" x14ac:dyDescent="0.3">
      <c r="A170" s="236"/>
      <c r="B170" s="236"/>
      <c r="D170" s="2197"/>
      <c r="E170" s="2197"/>
      <c r="F170" s="1423"/>
      <c r="G170" s="2198" t="s">
        <v>1879</v>
      </c>
      <c r="H170" s="2199"/>
      <c r="I170" s="2200" t="s">
        <v>826</v>
      </c>
      <c r="J170" s="2201"/>
      <c r="K170" s="309"/>
      <c r="L170" s="624"/>
    </row>
    <row r="171" spans="1:13" s="15" customFormat="1" x14ac:dyDescent="0.3">
      <c r="A171" s="236"/>
      <c r="B171" s="236"/>
      <c r="D171" s="22"/>
      <c r="E171" s="22"/>
      <c r="F171" s="524"/>
      <c r="G171" s="2206" t="s">
        <v>1880</v>
      </c>
      <c r="H171" s="2207"/>
      <c r="I171" s="2206" t="s">
        <v>1529</v>
      </c>
      <c r="J171" s="2207"/>
    </row>
    <row r="172" spans="1:13" s="15" customFormat="1" x14ac:dyDescent="0.3">
      <c r="A172" s="236"/>
      <c r="B172" s="236"/>
      <c r="D172" s="22"/>
      <c r="E172" s="22"/>
      <c r="F172" s="524"/>
      <c r="G172" s="50" t="s">
        <v>61</v>
      </c>
      <c r="H172" s="1455" t="s">
        <v>168</v>
      </c>
      <c r="I172" s="1468" t="s">
        <v>61</v>
      </c>
      <c r="J172" s="1455" t="s">
        <v>168</v>
      </c>
    </row>
    <row r="173" spans="1:13" s="15" customFormat="1" x14ac:dyDescent="0.3">
      <c r="A173" s="236"/>
      <c r="B173" s="236"/>
      <c r="D173" s="1424">
        <f>+'Merge Details_Printing instr'!A19</f>
        <v>2022</v>
      </c>
      <c r="E173" s="35"/>
      <c r="F173" s="1454" t="s">
        <v>65</v>
      </c>
      <c r="G173" s="832" t="s">
        <v>65</v>
      </c>
      <c r="H173" s="1454" t="s">
        <v>65</v>
      </c>
      <c r="I173" s="1469" t="s">
        <v>65</v>
      </c>
      <c r="J173" s="1454" t="s">
        <v>65</v>
      </c>
    </row>
    <row r="174" spans="1:13" s="15" customFormat="1" x14ac:dyDescent="0.3">
      <c r="A174" s="236"/>
      <c r="B174" s="236"/>
      <c r="D174" s="1456" t="s">
        <v>62</v>
      </c>
      <c r="E174" s="1457"/>
      <c r="F174" s="1459"/>
      <c r="G174" s="1460"/>
      <c r="H174" s="1458"/>
      <c r="I174" s="1459"/>
      <c r="J174" s="1458"/>
    </row>
    <row r="175" spans="1:13" s="15" customFormat="1" x14ac:dyDescent="0.3">
      <c r="A175" s="236"/>
      <c r="B175" s="236"/>
      <c r="D175" s="2211" t="s">
        <v>44</v>
      </c>
      <c r="E175" s="2212"/>
      <c r="F175" s="1452">
        <f>'Notes 2 to 5'!M379</f>
        <v>14783</v>
      </c>
      <c r="G175" s="1464">
        <f>F175*-0.01</f>
        <v>-147.83000000000001</v>
      </c>
      <c r="H175" s="1461">
        <f>G175</f>
        <v>-147.83000000000001</v>
      </c>
      <c r="I175" s="1452">
        <f>F175*0.01</f>
        <v>147.83000000000001</v>
      </c>
      <c r="J175" s="1461">
        <f>I175</f>
        <v>147.83000000000001</v>
      </c>
    </row>
    <row r="176" spans="1:13" s="15" customFormat="1" x14ac:dyDescent="0.3">
      <c r="A176" s="500"/>
      <c r="B176" s="500"/>
      <c r="D176" s="1708" t="s">
        <v>1697</v>
      </c>
      <c r="E176" s="1681"/>
      <c r="F176" s="1452">
        <f>'Notes 2 to 5'!M447</f>
        <v>196</v>
      </c>
      <c r="G176" s="1464">
        <f>F176*-0.01</f>
        <v>-1.96</v>
      </c>
      <c r="H176" s="1461">
        <f>G176</f>
        <v>-1.96</v>
      </c>
      <c r="I176" s="1452">
        <f t="shared" ref="I176:I179" si="4">F176*0.01</f>
        <v>1.96</v>
      </c>
      <c r="J176" s="1461">
        <f>I176</f>
        <v>1.96</v>
      </c>
    </row>
    <row r="177" spans="1:13" s="15" customFormat="1" x14ac:dyDescent="0.3">
      <c r="A177" s="236"/>
      <c r="B177" s="236"/>
      <c r="D177" s="2204"/>
      <c r="E177" s="2205"/>
      <c r="F177" s="1976"/>
      <c r="G177" s="1975"/>
      <c r="H177" s="1974"/>
      <c r="I177" s="1976"/>
      <c r="J177" s="1974"/>
      <c r="L177" s="2190" t="s">
        <v>45</v>
      </c>
      <c r="M177" s="2191"/>
    </row>
    <row r="178" spans="1:13" x14ac:dyDescent="0.3">
      <c r="A178" s="289"/>
      <c r="B178" s="289"/>
      <c r="C178" s="15"/>
      <c r="D178" s="310" t="s">
        <v>63</v>
      </c>
      <c r="E178" s="60"/>
      <c r="F178" s="1452"/>
      <c r="G178" s="1464"/>
      <c r="H178" s="1461"/>
      <c r="I178" s="1452"/>
      <c r="J178" s="1461"/>
      <c r="K178" s="15"/>
    </row>
    <row r="179" spans="1:13" x14ac:dyDescent="0.3">
      <c r="A179" s="289"/>
      <c r="B179" s="289"/>
      <c r="C179" s="15"/>
      <c r="D179" s="2213" t="s">
        <v>29</v>
      </c>
      <c r="E179" s="2214"/>
      <c r="F179" s="1462">
        <f>'Note 6 to 8'!S308</f>
        <v>6048</v>
      </c>
      <c r="G179" s="1465">
        <f t="shared" ref="G179" si="5">F179*-0.01</f>
        <v>-60.480000000000004</v>
      </c>
      <c r="H179" s="1463">
        <f>G179</f>
        <v>-60.480000000000004</v>
      </c>
      <c r="I179" s="1465">
        <f t="shared" si="4"/>
        <v>60.480000000000004</v>
      </c>
      <c r="J179" s="1463">
        <f>I179</f>
        <v>60.480000000000004</v>
      </c>
      <c r="K179" s="60"/>
    </row>
    <row r="180" spans="1:13" x14ac:dyDescent="0.3">
      <c r="A180" s="289"/>
      <c r="B180" s="289"/>
    </row>
    <row r="181" spans="1:13" x14ac:dyDescent="0.3">
      <c r="A181" s="304"/>
      <c r="B181" s="304"/>
      <c r="D181" s="967"/>
      <c r="E181" s="968"/>
      <c r="F181" s="968"/>
      <c r="G181" s="968"/>
      <c r="H181" s="968"/>
      <c r="I181" s="968"/>
      <c r="J181" s="968"/>
      <c r="K181" s="968"/>
    </row>
    <row r="182" spans="1:13" x14ac:dyDescent="0.3">
      <c r="A182" s="304"/>
      <c r="B182" s="304"/>
    </row>
    <row r="183" spans="1:13" x14ac:dyDescent="0.3">
      <c r="A183" s="304"/>
      <c r="B183" s="304"/>
    </row>
    <row r="184" spans="1:13" x14ac:dyDescent="0.3">
      <c r="A184" s="304"/>
      <c r="B184" s="304"/>
    </row>
    <row r="185" spans="1:13" x14ac:dyDescent="0.3">
      <c r="A185" s="304"/>
      <c r="B185" s="304"/>
    </row>
    <row r="186" spans="1:13" x14ac:dyDescent="0.3">
      <c r="A186" s="304"/>
      <c r="B186" s="304"/>
    </row>
    <row r="187" spans="1:13" x14ac:dyDescent="0.3">
      <c r="A187" s="304"/>
      <c r="B187" s="304"/>
    </row>
    <row r="188" spans="1:13" x14ac:dyDescent="0.3">
      <c r="A188" s="304"/>
      <c r="B188" s="304"/>
    </row>
    <row r="189" spans="1:13" x14ac:dyDescent="0.3">
      <c r="A189" s="304"/>
      <c r="B189" s="304"/>
    </row>
    <row r="190" spans="1:13" x14ac:dyDescent="0.3">
      <c r="A190" s="304"/>
      <c r="B190" s="304"/>
    </row>
    <row r="191" spans="1:13" x14ac:dyDescent="0.3">
      <c r="A191" s="304"/>
      <c r="B191" s="304"/>
    </row>
    <row r="192" spans="1:13" x14ac:dyDescent="0.3">
      <c r="A192" s="304"/>
      <c r="B192" s="304"/>
    </row>
    <row r="193" spans="1:2" x14ac:dyDescent="0.3">
      <c r="A193" s="304"/>
      <c r="B193" s="304"/>
    </row>
    <row r="194" spans="1:2" x14ac:dyDescent="0.3">
      <c r="A194" s="304"/>
      <c r="B194" s="304"/>
    </row>
    <row r="195" spans="1:2" x14ac:dyDescent="0.3">
      <c r="A195" s="304"/>
      <c r="B195" s="304"/>
    </row>
    <row r="196" spans="1:2" x14ac:dyDescent="0.3">
      <c r="A196" s="304"/>
      <c r="B196" s="304"/>
    </row>
    <row r="197" spans="1:2" x14ac:dyDescent="0.3">
      <c r="A197" s="304"/>
      <c r="B197" s="304"/>
    </row>
    <row r="198" spans="1:2" x14ac:dyDescent="0.3">
      <c r="A198" s="304"/>
      <c r="B198" s="304"/>
    </row>
    <row r="199" spans="1:2" x14ac:dyDescent="0.3">
      <c r="A199" s="304"/>
      <c r="B199" s="304"/>
    </row>
    <row r="200" spans="1:2" x14ac:dyDescent="0.3">
      <c r="A200" s="304"/>
      <c r="B200" s="304"/>
    </row>
    <row r="201" spans="1:2" x14ac:dyDescent="0.3">
      <c r="A201" s="304"/>
      <c r="B201" s="304"/>
    </row>
    <row r="202" spans="1:2" x14ac:dyDescent="0.3">
      <c r="A202" s="304"/>
      <c r="B202" s="304"/>
    </row>
    <row r="203" spans="1:2" x14ac:dyDescent="0.3">
      <c r="A203" s="304"/>
      <c r="B203" s="304"/>
    </row>
    <row r="204" spans="1:2" x14ac:dyDescent="0.3">
      <c r="A204" s="304"/>
      <c r="B204" s="304"/>
    </row>
    <row r="205" spans="1:2" x14ac:dyDescent="0.3">
      <c r="A205" s="304"/>
      <c r="B205" s="304"/>
    </row>
    <row r="206" spans="1:2" x14ac:dyDescent="0.3">
      <c r="A206" s="304"/>
      <c r="B206" s="304"/>
    </row>
    <row r="207" spans="1:2" x14ac:dyDescent="0.3">
      <c r="A207" s="304"/>
      <c r="B207" s="304"/>
    </row>
    <row r="208" spans="1:2" x14ac:dyDescent="0.3">
      <c r="A208" s="304"/>
      <c r="B208" s="304"/>
    </row>
    <row r="209" spans="1:2" x14ac:dyDescent="0.3">
      <c r="A209" s="304"/>
      <c r="B209" s="304"/>
    </row>
    <row r="210" spans="1:2" x14ac:dyDescent="0.3">
      <c r="A210" s="304"/>
      <c r="B210" s="304"/>
    </row>
    <row r="211" spans="1:2" x14ac:dyDescent="0.3">
      <c r="A211" s="304"/>
      <c r="B211" s="304"/>
    </row>
    <row r="212" spans="1:2" x14ac:dyDescent="0.3">
      <c r="A212" s="304"/>
      <c r="B212" s="304"/>
    </row>
    <row r="213" spans="1:2" x14ac:dyDescent="0.3">
      <c r="A213" s="304"/>
      <c r="B213" s="304"/>
    </row>
    <row r="214" spans="1:2" x14ac:dyDescent="0.3">
      <c r="A214" s="304"/>
      <c r="B214" s="304"/>
    </row>
    <row r="215" spans="1:2" x14ac:dyDescent="0.3">
      <c r="A215" s="304"/>
      <c r="B215" s="304"/>
    </row>
    <row r="216" spans="1:2" x14ac:dyDescent="0.3">
      <c r="A216" s="304"/>
      <c r="B216" s="304"/>
    </row>
    <row r="217" spans="1:2" x14ac:dyDescent="0.3">
      <c r="A217" s="304"/>
      <c r="B217" s="304"/>
    </row>
    <row r="218" spans="1:2" x14ac:dyDescent="0.3">
      <c r="A218" s="304"/>
      <c r="B218" s="304"/>
    </row>
    <row r="219" spans="1:2" x14ac:dyDescent="0.3">
      <c r="A219" s="304"/>
      <c r="B219" s="304"/>
    </row>
    <row r="220" spans="1:2" x14ac:dyDescent="0.3">
      <c r="A220" s="304"/>
      <c r="B220" s="304"/>
    </row>
    <row r="221" spans="1:2" x14ac:dyDescent="0.3">
      <c r="A221" s="304"/>
      <c r="B221" s="304"/>
    </row>
    <row r="222" spans="1:2" x14ac:dyDescent="0.3">
      <c r="A222" s="304"/>
      <c r="B222" s="304"/>
    </row>
    <row r="223" spans="1:2" x14ac:dyDescent="0.3">
      <c r="A223" s="304"/>
      <c r="B223" s="304"/>
    </row>
    <row r="224" spans="1:2" x14ac:dyDescent="0.3">
      <c r="A224" s="304"/>
      <c r="B224" s="304"/>
    </row>
    <row r="225" spans="1:2" x14ac:dyDescent="0.3">
      <c r="A225" s="304"/>
      <c r="B225" s="304"/>
    </row>
    <row r="226" spans="1:2" x14ac:dyDescent="0.3">
      <c r="A226" s="304"/>
      <c r="B226" s="304"/>
    </row>
    <row r="227" spans="1:2" x14ac:dyDescent="0.3">
      <c r="A227" s="304"/>
      <c r="B227" s="304"/>
    </row>
    <row r="228" spans="1:2" x14ac:dyDescent="0.3">
      <c r="A228" s="304"/>
      <c r="B228" s="304"/>
    </row>
    <row r="229" spans="1:2" x14ac:dyDescent="0.3">
      <c r="A229" s="304"/>
      <c r="B229" s="304"/>
    </row>
    <row r="230" spans="1:2" x14ac:dyDescent="0.3">
      <c r="A230" s="304"/>
      <c r="B230" s="304"/>
    </row>
    <row r="231" spans="1:2" x14ac:dyDescent="0.3">
      <c r="A231" s="304"/>
      <c r="B231" s="304"/>
    </row>
    <row r="232" spans="1:2" x14ac:dyDescent="0.3">
      <c r="A232" s="304"/>
      <c r="B232" s="304"/>
    </row>
    <row r="233" spans="1:2" x14ac:dyDescent="0.3">
      <c r="A233" s="304"/>
      <c r="B233" s="304"/>
    </row>
    <row r="234" spans="1:2" x14ac:dyDescent="0.3">
      <c r="A234" s="304"/>
      <c r="B234" s="304"/>
    </row>
    <row r="235" spans="1:2" x14ac:dyDescent="0.3">
      <c r="A235" s="304"/>
      <c r="B235" s="304"/>
    </row>
    <row r="236" spans="1:2" x14ac:dyDescent="0.3">
      <c r="A236" s="304"/>
      <c r="B236" s="304"/>
    </row>
    <row r="237" spans="1:2" x14ac:dyDescent="0.3">
      <c r="A237" s="304"/>
      <c r="B237" s="304"/>
    </row>
    <row r="238" spans="1:2" x14ac:dyDescent="0.3">
      <c r="A238" s="304"/>
      <c r="B238" s="304"/>
    </row>
    <row r="239" spans="1:2" x14ac:dyDescent="0.3">
      <c r="A239" s="304"/>
      <c r="B239" s="304"/>
    </row>
    <row r="240" spans="1:2" x14ac:dyDescent="0.3">
      <c r="A240" s="304"/>
      <c r="B240" s="304"/>
    </row>
    <row r="241" spans="1:2" x14ac:dyDescent="0.3">
      <c r="A241" s="304"/>
      <c r="B241" s="304"/>
    </row>
    <row r="242" spans="1:2" x14ac:dyDescent="0.3">
      <c r="A242" s="304"/>
      <c r="B242" s="304"/>
    </row>
    <row r="243" spans="1:2" x14ac:dyDescent="0.3">
      <c r="A243" s="304"/>
      <c r="B243" s="304"/>
    </row>
    <row r="244" spans="1:2" x14ac:dyDescent="0.3">
      <c r="A244" s="304"/>
      <c r="B244" s="304"/>
    </row>
  </sheetData>
  <mergeCells count="53">
    <mergeCell ref="G171:H171"/>
    <mergeCell ref="I171:J171"/>
    <mergeCell ref="D155:K155"/>
    <mergeCell ref="D40:K40"/>
    <mergeCell ref="D48:J48"/>
    <mergeCell ref="D57:J57"/>
    <mergeCell ref="D54:K54"/>
    <mergeCell ref="D59:K59"/>
    <mergeCell ref="D74:E74"/>
    <mergeCell ref="D153:J153"/>
    <mergeCell ref="D128:J128"/>
    <mergeCell ref="D130:J130"/>
    <mergeCell ref="D78:K78"/>
    <mergeCell ref="D81:K81"/>
    <mergeCell ref="D101:K101"/>
    <mergeCell ref="D152:K152"/>
    <mergeCell ref="D67:E67"/>
    <mergeCell ref="D73:E73"/>
    <mergeCell ref="D175:E175"/>
    <mergeCell ref="D177:E177"/>
    <mergeCell ref="D179:E179"/>
    <mergeCell ref="G159:H159"/>
    <mergeCell ref="I159:J159"/>
    <mergeCell ref="N130:T130"/>
    <mergeCell ref="D27:J27"/>
    <mergeCell ref="D35:J35"/>
    <mergeCell ref="D36:J36"/>
    <mergeCell ref="D37:J37"/>
    <mergeCell ref="D92:G92"/>
    <mergeCell ref="D126:J126"/>
    <mergeCell ref="D116:J116"/>
    <mergeCell ref="D30:K30"/>
    <mergeCell ref="D33:K33"/>
    <mergeCell ref="D34:K34"/>
    <mergeCell ref="D38:K38"/>
    <mergeCell ref="D61:K61"/>
    <mergeCell ref="D66:E66"/>
    <mergeCell ref="L165:M165"/>
    <mergeCell ref="L177:M177"/>
    <mergeCell ref="G7:I7"/>
    <mergeCell ref="D24:K24"/>
    <mergeCell ref="J7:K7"/>
    <mergeCell ref="G169:J169"/>
    <mergeCell ref="D170:E170"/>
    <mergeCell ref="G170:H170"/>
    <mergeCell ref="I170:J170"/>
    <mergeCell ref="G157:J157"/>
    <mergeCell ref="D167:E167"/>
    <mergeCell ref="G158:H158"/>
    <mergeCell ref="D165:E165"/>
    <mergeCell ref="D163:E163"/>
    <mergeCell ref="I158:J158"/>
    <mergeCell ref="D158:E158"/>
  </mergeCells>
  <phoneticPr fontId="34" type="noConversion"/>
  <conditionalFormatting sqref="L74:L75">
    <cfRule type="cellIs" dxfId="3" priority="4" operator="notEqual">
      <formula>0</formula>
    </cfRule>
  </conditionalFormatting>
  <conditionalFormatting sqref="L73">
    <cfRule type="cellIs" dxfId="2" priority="3" operator="notEqual">
      <formula>0</formula>
    </cfRule>
  </conditionalFormatting>
  <conditionalFormatting sqref="L67:L68">
    <cfRule type="cellIs" dxfId="1" priority="2" operator="notEqual">
      <formula>0</formula>
    </cfRule>
  </conditionalFormatting>
  <conditionalFormatting sqref="L66">
    <cfRule type="cellIs" dxfId="0" priority="1" operator="notEqual">
      <formula>0</formula>
    </cfRule>
  </conditionalFormatting>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rowBreaks count="3" manualBreakCount="3">
    <brk id="49" min="2" max="10" man="1"/>
    <brk id="95" min="2" max="10" man="1"/>
    <brk id="148" min="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7:H45"/>
  <sheetViews>
    <sheetView showGridLines="0" view="pageBreakPreview" zoomScaleNormal="100" zoomScaleSheetLayoutView="100" workbookViewId="0">
      <selection activeCell="A6" sqref="A6"/>
    </sheetView>
  </sheetViews>
  <sheetFormatPr defaultColWidth="9" defaultRowHeight="16.5" x14ac:dyDescent="0.3"/>
  <cols>
    <col min="1" max="1" width="45.625" style="6" customWidth="1"/>
    <col min="2" max="2" width="16.25" style="6" customWidth="1"/>
    <col min="3" max="5" width="12.625" style="6" customWidth="1"/>
    <col min="6" max="7" width="9" style="6"/>
    <col min="8" max="8" width="5.5" style="6" customWidth="1"/>
    <col min="9" max="16384" width="9" style="6"/>
  </cols>
  <sheetData>
    <row r="7" spans="1:8" x14ac:dyDescent="0.3">
      <c r="A7" s="15"/>
      <c r="B7" s="15"/>
      <c r="C7" s="15"/>
      <c r="D7" s="15"/>
      <c r="E7" s="15"/>
      <c r="F7" s="15"/>
      <c r="G7" s="15"/>
      <c r="H7" s="15"/>
    </row>
    <row r="8" spans="1:8" ht="8.25" customHeight="1" x14ac:dyDescent="0.3">
      <c r="A8" s="15"/>
      <c r="B8" s="15"/>
      <c r="C8" s="15"/>
      <c r="D8" s="15"/>
      <c r="E8" s="15"/>
      <c r="F8" s="15"/>
      <c r="G8" s="15"/>
      <c r="H8" s="15"/>
    </row>
    <row r="9" spans="1:8" ht="8.25" customHeight="1" x14ac:dyDescent="0.3">
      <c r="A9" s="15"/>
      <c r="B9" s="15"/>
      <c r="C9" s="15"/>
      <c r="D9" s="15"/>
      <c r="E9" s="15"/>
      <c r="F9" s="15"/>
      <c r="G9" s="15"/>
      <c r="H9" s="15"/>
    </row>
    <row r="10" spans="1:8" ht="8.25" customHeight="1" x14ac:dyDescent="0.3">
      <c r="A10" s="15"/>
      <c r="B10" s="15"/>
      <c r="C10" s="15"/>
      <c r="D10" s="15"/>
      <c r="E10" s="15"/>
      <c r="F10" s="15"/>
      <c r="G10" s="15"/>
      <c r="H10" s="15"/>
    </row>
    <row r="11" spans="1:8" x14ac:dyDescent="0.3">
      <c r="A11" s="28" t="s">
        <v>341</v>
      </c>
      <c r="B11" s="1327" t="s">
        <v>563</v>
      </c>
      <c r="C11" s="15" t="s">
        <v>493</v>
      </c>
      <c r="D11" s="15"/>
      <c r="E11" s="15"/>
      <c r="F11" s="15"/>
      <c r="G11" s="15"/>
      <c r="H11" s="28"/>
    </row>
    <row r="12" spans="1:8" ht="14.25" customHeight="1" x14ac:dyDescent="0.3">
      <c r="A12" s="451" t="s">
        <v>1968</v>
      </c>
      <c r="B12" s="15" t="s">
        <v>580</v>
      </c>
      <c r="C12" s="15"/>
      <c r="D12" s="15"/>
      <c r="E12" s="15"/>
      <c r="F12" s="15"/>
      <c r="G12" s="15"/>
      <c r="H12" s="15"/>
    </row>
    <row r="13" spans="1:8" x14ac:dyDescent="0.3">
      <c r="A13" s="451" t="s">
        <v>1969</v>
      </c>
      <c r="B13" s="15" t="s">
        <v>580</v>
      </c>
      <c r="C13" s="15"/>
      <c r="D13" s="15"/>
      <c r="E13" s="15"/>
      <c r="F13" s="15"/>
      <c r="G13" s="15"/>
      <c r="H13" s="15"/>
    </row>
    <row r="14" spans="1:8" x14ac:dyDescent="0.3">
      <c r="A14" s="451" t="s">
        <v>1970</v>
      </c>
      <c r="B14" s="15" t="s">
        <v>580</v>
      </c>
      <c r="C14" s="15"/>
      <c r="D14" s="15"/>
      <c r="E14" s="15"/>
      <c r="F14" s="15"/>
      <c r="G14" s="15"/>
      <c r="H14" s="15"/>
    </row>
    <row r="15" spans="1:8" x14ac:dyDescent="0.3">
      <c r="A15" s="451" t="s">
        <v>1971</v>
      </c>
      <c r="B15" s="15" t="s">
        <v>580</v>
      </c>
      <c r="C15" s="15"/>
      <c r="D15" s="15"/>
      <c r="E15" s="15"/>
      <c r="F15" s="15"/>
      <c r="G15" s="15"/>
      <c r="H15" s="15"/>
    </row>
    <row r="16" spans="1:8" x14ac:dyDescent="0.3">
      <c r="A16" s="451" t="s">
        <v>1856</v>
      </c>
      <c r="B16" s="15" t="s">
        <v>580</v>
      </c>
      <c r="C16" s="15"/>
      <c r="D16" s="15"/>
      <c r="E16" s="15"/>
      <c r="F16" s="15"/>
      <c r="G16" s="15"/>
      <c r="H16" s="15"/>
    </row>
    <row r="17" spans="1:8" x14ac:dyDescent="0.3">
      <c r="A17" s="451" t="s">
        <v>1972</v>
      </c>
      <c r="B17" s="15" t="s">
        <v>580</v>
      </c>
      <c r="C17" s="15"/>
      <c r="D17" s="15"/>
      <c r="E17" s="15"/>
      <c r="F17" s="15"/>
      <c r="G17" s="15"/>
      <c r="H17" s="15"/>
    </row>
    <row r="18" spans="1:8" x14ac:dyDescent="0.3">
      <c r="A18" s="452">
        <v>2023</v>
      </c>
      <c r="B18" s="15" t="s">
        <v>1416</v>
      </c>
      <c r="C18" s="1093"/>
      <c r="D18" s="1093"/>
      <c r="E18" s="15"/>
      <c r="F18" s="15"/>
      <c r="G18" s="15"/>
      <c r="H18" s="15"/>
    </row>
    <row r="19" spans="1:8" x14ac:dyDescent="0.3">
      <c r="A19" s="521">
        <v>2022</v>
      </c>
      <c r="B19" s="15" t="s">
        <v>561</v>
      </c>
      <c r="C19" s="15"/>
      <c r="D19" s="15"/>
      <c r="E19" s="15"/>
      <c r="F19" s="15"/>
      <c r="G19" s="15"/>
      <c r="H19" s="15"/>
    </row>
    <row r="20" spans="1:8" x14ac:dyDescent="0.3">
      <c r="A20" s="521">
        <v>2021</v>
      </c>
      <c r="B20" s="15" t="s">
        <v>562</v>
      </c>
      <c r="C20" s="15"/>
      <c r="D20" s="15"/>
      <c r="E20" s="15"/>
      <c r="F20" s="15"/>
      <c r="G20" s="15"/>
      <c r="H20" s="15"/>
    </row>
    <row r="21" spans="1:8" x14ac:dyDescent="0.3">
      <c r="A21" s="453" t="s">
        <v>1973</v>
      </c>
      <c r="B21" s="15" t="s">
        <v>581</v>
      </c>
      <c r="C21" s="15"/>
      <c r="D21" s="15"/>
      <c r="E21" s="15"/>
      <c r="F21" s="15"/>
      <c r="G21" s="15"/>
      <c r="H21" s="15"/>
    </row>
    <row r="22" spans="1:8" x14ac:dyDescent="0.3">
      <c r="A22" s="453" t="s">
        <v>1857</v>
      </c>
      <c r="B22" s="15" t="s">
        <v>581</v>
      </c>
      <c r="C22" s="15"/>
      <c r="D22" s="15"/>
      <c r="E22" s="15"/>
      <c r="F22" s="15"/>
      <c r="G22" s="15"/>
      <c r="H22" s="15"/>
    </row>
    <row r="23" spans="1:8" x14ac:dyDescent="0.3">
      <c r="A23" s="453" t="s">
        <v>65</v>
      </c>
      <c r="B23" s="15" t="s">
        <v>582</v>
      </c>
      <c r="C23" s="15"/>
      <c r="E23" s="15"/>
      <c r="F23" s="15"/>
      <c r="G23" s="15"/>
      <c r="H23" s="15"/>
    </row>
    <row r="24" spans="1:8" x14ac:dyDescent="0.3">
      <c r="A24" s="28"/>
      <c r="B24" s="15"/>
      <c r="C24" s="15"/>
      <c r="D24" s="15"/>
      <c r="E24" s="15"/>
      <c r="F24" s="15"/>
      <c r="G24" s="15"/>
      <c r="H24" s="15"/>
    </row>
    <row r="25" spans="1:8" x14ac:dyDescent="0.3">
      <c r="A25" s="28"/>
      <c r="B25" s="15"/>
      <c r="C25" s="15"/>
      <c r="D25" s="15"/>
      <c r="E25" s="15"/>
      <c r="F25" s="15"/>
      <c r="G25" s="15"/>
      <c r="H25" s="15"/>
    </row>
    <row r="26" spans="1:8" ht="17.25" thickBot="1" x14ac:dyDescent="0.35">
      <c r="A26" s="15"/>
      <c r="B26" s="15"/>
      <c r="C26" s="15"/>
      <c r="D26" s="15"/>
      <c r="E26" s="15"/>
      <c r="F26" s="15"/>
      <c r="G26" s="15"/>
      <c r="H26" s="15"/>
    </row>
    <row r="27" spans="1:8" ht="20.25" x14ac:dyDescent="0.3">
      <c r="A27" s="205" t="s">
        <v>345</v>
      </c>
      <c r="B27" s="206"/>
      <c r="C27" s="206"/>
      <c r="D27" s="206"/>
      <c r="E27" s="207"/>
      <c r="F27" s="15"/>
      <c r="G27" s="15"/>
      <c r="H27" s="15"/>
    </row>
    <row r="28" spans="1:8" x14ac:dyDescent="0.3">
      <c r="A28" s="2011" t="s">
        <v>680</v>
      </c>
      <c r="B28" s="2012"/>
      <c r="C28" s="2012"/>
      <c r="D28" s="2012"/>
      <c r="E28" s="2013"/>
      <c r="F28" s="15"/>
      <c r="G28" s="15"/>
      <c r="H28" s="15"/>
    </row>
    <row r="29" spans="1:8" x14ac:dyDescent="0.3">
      <c r="A29" s="2011" t="s">
        <v>302</v>
      </c>
      <c r="B29" s="2012"/>
      <c r="C29" s="2012"/>
      <c r="D29" s="2012"/>
      <c r="E29" s="2013"/>
      <c r="F29" s="15"/>
      <c r="G29" s="15"/>
      <c r="H29" s="15"/>
    </row>
    <row r="30" spans="1:8" ht="16.5" customHeight="1" x14ac:dyDescent="0.3">
      <c r="A30" s="2011" t="s">
        <v>303</v>
      </c>
      <c r="B30" s="2012"/>
      <c r="C30" s="2012"/>
      <c r="D30" s="2012"/>
      <c r="E30" s="2013"/>
      <c r="F30" s="15"/>
      <c r="G30" s="15"/>
      <c r="H30" s="15"/>
    </row>
    <row r="31" spans="1:8" ht="16.5" customHeight="1" x14ac:dyDescent="0.3">
      <c r="A31" s="2011" t="s">
        <v>511</v>
      </c>
      <c r="B31" s="2012"/>
      <c r="C31" s="2012"/>
      <c r="D31" s="2012"/>
      <c r="E31" s="2013"/>
      <c r="F31" s="15"/>
      <c r="G31" s="15"/>
      <c r="H31" s="15"/>
    </row>
    <row r="32" spans="1:8" ht="16.5" customHeight="1" x14ac:dyDescent="0.3">
      <c r="A32" s="2011" t="s">
        <v>89</v>
      </c>
      <c r="B32" s="2012"/>
      <c r="C32" s="2012"/>
      <c r="D32" s="2012"/>
      <c r="E32" s="2013"/>
      <c r="F32" s="15"/>
      <c r="G32" s="15"/>
      <c r="H32" s="15"/>
    </row>
    <row r="33" spans="1:8" ht="16.5" customHeight="1" x14ac:dyDescent="0.3">
      <c r="A33" s="2011" t="s">
        <v>545</v>
      </c>
      <c r="B33" s="2012"/>
      <c r="C33" s="2012"/>
      <c r="D33" s="2012"/>
      <c r="E33" s="2013"/>
      <c r="F33" s="15"/>
      <c r="G33" s="15"/>
      <c r="H33" s="15"/>
    </row>
    <row r="34" spans="1:8" ht="16.5" customHeight="1" x14ac:dyDescent="0.3">
      <c r="A34" s="2011" t="s">
        <v>304</v>
      </c>
      <c r="B34" s="2012"/>
      <c r="C34" s="2012"/>
      <c r="D34" s="2012"/>
      <c r="E34" s="2013"/>
      <c r="F34" s="15"/>
      <c r="G34" s="15"/>
      <c r="H34" s="15"/>
    </row>
    <row r="35" spans="1:8" ht="35.25" customHeight="1" x14ac:dyDescent="0.3">
      <c r="A35" s="2014" t="s">
        <v>1962</v>
      </c>
      <c r="B35" s="2015"/>
      <c r="C35" s="2015"/>
      <c r="D35" s="2015"/>
      <c r="E35" s="2016"/>
      <c r="F35" s="15"/>
      <c r="G35" s="15"/>
      <c r="H35" s="15"/>
    </row>
    <row r="36" spans="1:8" ht="16.5" customHeight="1" x14ac:dyDescent="0.3">
      <c r="A36" s="571"/>
      <c r="B36" s="572"/>
      <c r="C36" s="572"/>
      <c r="D36" s="572"/>
      <c r="E36" s="573"/>
      <c r="F36" s="15"/>
      <c r="G36" s="15"/>
      <c r="H36" s="15"/>
    </row>
    <row r="37" spans="1:8" x14ac:dyDescent="0.3">
      <c r="A37" s="2011" t="s">
        <v>546</v>
      </c>
      <c r="B37" s="2012"/>
      <c r="C37" s="2012"/>
      <c r="D37" s="2012"/>
      <c r="E37" s="2013"/>
      <c r="F37" s="15"/>
      <c r="G37" s="15"/>
      <c r="H37" s="15"/>
    </row>
    <row r="38" spans="1:8" ht="23.25" customHeight="1" x14ac:dyDescent="0.3">
      <c r="A38" s="2011" t="s">
        <v>1849</v>
      </c>
      <c r="B38" s="2012"/>
      <c r="C38" s="2012"/>
      <c r="D38" s="2012"/>
      <c r="E38" s="2013"/>
      <c r="F38" s="15"/>
      <c r="G38" s="15"/>
      <c r="H38" s="15"/>
    </row>
    <row r="39" spans="1:8" ht="23.25" customHeight="1" thickBot="1" x14ac:dyDescent="0.35">
      <c r="A39" s="2008" t="s">
        <v>1850</v>
      </c>
      <c r="B39" s="2009"/>
      <c r="C39" s="2009"/>
      <c r="D39" s="2009"/>
      <c r="E39" s="2010"/>
      <c r="F39" s="15"/>
      <c r="G39" s="15"/>
      <c r="H39" s="15"/>
    </row>
    <row r="40" spans="1:8" ht="23.25" customHeight="1" x14ac:dyDescent="0.3">
      <c r="F40" s="15"/>
      <c r="G40" s="15"/>
      <c r="H40" s="15"/>
    </row>
    <row r="41" spans="1:8" ht="23.25" customHeight="1" x14ac:dyDescent="0.3">
      <c r="F41" s="15"/>
      <c r="G41" s="15"/>
      <c r="H41" s="15"/>
    </row>
    <row r="42" spans="1:8" ht="23.25" customHeight="1" x14ac:dyDescent="0.3">
      <c r="F42" s="15"/>
      <c r="G42" s="15"/>
      <c r="H42" s="15"/>
    </row>
    <row r="43" spans="1:8" ht="23.25" customHeight="1" x14ac:dyDescent="0.3">
      <c r="F43" s="15"/>
      <c r="G43" s="15"/>
      <c r="H43" s="15"/>
    </row>
    <row r="44" spans="1:8" ht="23.25" customHeight="1" x14ac:dyDescent="0.3">
      <c r="F44" s="15"/>
      <c r="G44" s="15"/>
      <c r="H44" s="15"/>
    </row>
    <row r="45" spans="1:8" ht="23.25" customHeight="1" x14ac:dyDescent="0.3">
      <c r="F45" s="15"/>
      <c r="G45" s="15"/>
      <c r="H45" s="15"/>
    </row>
  </sheetData>
  <customSheetViews>
    <customSheetView guid="{7F222B88-8DE7-4209-9261-78C075D2F561}" scale="75" showPageBreaks="1" printArea="1" showRuler="0" topLeftCell="A10">
      <selection activeCell="E12" sqref="E12:E48"/>
      <pageMargins left="0.74803149606299213" right="0.62992125984251968" top="0.70866141732283472" bottom="0.70866141732283472" header="0.51181102362204722" footer="0.51181102362204722"/>
      <pageSetup paperSize="9" scale="67" orientation="portrait" r:id="rId1"/>
      <headerFooter alignWithMargins="0"/>
    </customSheetView>
  </customSheetViews>
  <mergeCells count="11">
    <mergeCell ref="A39:E39"/>
    <mergeCell ref="A28:E28"/>
    <mergeCell ref="A29:E29"/>
    <mergeCell ref="A37:E37"/>
    <mergeCell ref="A38:E38"/>
    <mergeCell ref="A30:E30"/>
    <mergeCell ref="A31:E31"/>
    <mergeCell ref="A33:E33"/>
    <mergeCell ref="A34:E34"/>
    <mergeCell ref="A32:E32"/>
    <mergeCell ref="A35:E35"/>
  </mergeCells>
  <phoneticPr fontId="17" type="noConversion"/>
  <printOptions horizontalCentered="1"/>
  <pageMargins left="0.55118110236220474" right="0.55118110236220474" top="0.98425196850393704" bottom="0.39370078740157483" header="0.51181102362204722" footer="0.51181102362204722"/>
  <pageSetup paperSize="9" scale="70"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FT349"/>
  <sheetViews>
    <sheetView showGridLines="0" view="pageBreakPreview" zoomScaleNormal="100" zoomScaleSheetLayoutView="100" workbookViewId="0">
      <pane ySplit="2" topLeftCell="A3" activePane="bottomLeft" state="frozen"/>
      <selection activeCell="A6" sqref="A6"/>
      <selection pane="bottomLeft" activeCell="A6" sqref="A6"/>
    </sheetView>
  </sheetViews>
  <sheetFormatPr defaultColWidth="9" defaultRowHeight="16.5" x14ac:dyDescent="0.3"/>
  <cols>
    <col min="1" max="1" width="12.25" style="664" customWidth="1"/>
    <col min="2" max="2" width="7.375" style="631" customWidth="1"/>
    <col min="3" max="3" width="4" style="699" customWidth="1"/>
    <col min="4" max="4" width="4.875" style="633" customWidth="1"/>
    <col min="5" max="5" width="14.375" style="634" customWidth="1"/>
    <col min="6" max="6" width="12.75" style="644" customWidth="1"/>
    <col min="7" max="7" width="9.5" style="632" customWidth="1"/>
    <col min="8" max="8" width="11.625" style="632" customWidth="1"/>
    <col min="9" max="9" width="9" style="632" customWidth="1"/>
    <col min="10" max="10" width="13" style="645" customWidth="1"/>
    <col min="11" max="11" width="11.25" style="632" customWidth="1"/>
    <col min="12" max="12" width="11.875" style="632" customWidth="1"/>
    <col min="13" max="13" width="2.375" style="632" customWidth="1"/>
    <col min="14" max="14" width="9" style="632" customWidth="1"/>
    <col min="15" max="15" width="1" style="632" customWidth="1"/>
    <col min="16" max="16" width="1.75" style="632" customWidth="1"/>
    <col min="17" max="17" width="50.625" style="632" customWidth="1"/>
    <col min="18" max="16384" width="9" style="632"/>
  </cols>
  <sheetData>
    <row r="1" spans="1:25" ht="16.5" customHeight="1" x14ac:dyDescent="0.3">
      <c r="A1" s="111"/>
      <c r="C1" s="111" t="str">
        <f>IF('Merge Details_Printing instr'!$B$11="Insert details here",'Merge Details_Printing instr'!$A$11,'Merge Details_Printing instr'!$B$11)</f>
        <v>Council Name</v>
      </c>
      <c r="F1" s="2249" t="s">
        <v>315</v>
      </c>
      <c r="G1" s="2249"/>
      <c r="H1" s="2249"/>
      <c r="I1" s="2249"/>
      <c r="J1" s="2249"/>
      <c r="K1" s="2249"/>
      <c r="L1" s="2249"/>
      <c r="M1" s="2249"/>
      <c r="N1" s="2249"/>
      <c r="O1" s="2249"/>
    </row>
    <row r="2" spans="1:25" s="637" customFormat="1" ht="16.5" customHeight="1" x14ac:dyDescent="0.3">
      <c r="A2" s="119" t="s">
        <v>719</v>
      </c>
      <c r="B2" s="602" t="s">
        <v>218</v>
      </c>
      <c r="C2" s="119" t="str">
        <f>'Merge Details_Printing instr'!A12</f>
        <v>2022-2023 Financial Report</v>
      </c>
      <c r="D2" s="635"/>
      <c r="E2" s="636"/>
      <c r="F2" s="2250" t="str">
        <f>+'Merge Details_Printing instr'!A14</f>
        <v>For the Year Ended 30 June 2023</v>
      </c>
      <c r="G2" s="2250"/>
      <c r="H2" s="2250"/>
      <c r="I2" s="2250"/>
      <c r="J2" s="2250"/>
      <c r="K2" s="2250"/>
      <c r="L2" s="2250"/>
      <c r="M2" s="2250"/>
      <c r="N2" s="2250"/>
      <c r="O2" s="2250"/>
      <c r="P2" s="632"/>
    </row>
    <row r="3" spans="1:25" ht="9" customHeight="1" x14ac:dyDescent="0.3">
      <c r="A3" s="240"/>
      <c r="C3" s="928"/>
    </row>
    <row r="4" spans="1:25" ht="16.5" customHeight="1" x14ac:dyDescent="0.3">
      <c r="A4" s="502">
        <v>13</v>
      </c>
      <c r="B4" s="502" t="s">
        <v>886</v>
      </c>
      <c r="C4" s="930" t="s">
        <v>298</v>
      </c>
      <c r="D4" s="647">
        <v>9.1199999999999992</v>
      </c>
      <c r="E4" s="2251" t="s">
        <v>885</v>
      </c>
      <c r="F4" s="2251"/>
      <c r="H4" s="648"/>
      <c r="I4" s="649"/>
      <c r="J4" s="648"/>
      <c r="K4" s="649"/>
      <c r="L4" s="648"/>
      <c r="M4" s="650"/>
      <c r="N4" s="648"/>
      <c r="O4" s="649"/>
      <c r="P4" s="643"/>
      <c r="Q4" s="2245" t="s">
        <v>887</v>
      </c>
      <c r="R4" s="2245"/>
      <c r="S4" s="2245"/>
      <c r="T4" s="2245"/>
      <c r="U4" s="2245"/>
      <c r="V4" s="2245"/>
      <c r="W4" s="2245"/>
      <c r="X4" s="2245"/>
      <c r="Y4" s="2245"/>
    </row>
    <row r="5" spans="1:25" ht="16.5" customHeight="1" x14ac:dyDescent="0.3">
      <c r="A5" s="502"/>
      <c r="B5" s="502"/>
      <c r="C5" s="928"/>
      <c r="E5" s="652" t="s">
        <v>888</v>
      </c>
      <c r="F5" s="653"/>
      <c r="I5" s="657"/>
      <c r="L5" s="633"/>
      <c r="M5" s="633"/>
    </row>
    <row r="6" spans="1:25" x14ac:dyDescent="0.3">
      <c r="A6" s="502"/>
      <c r="B6" s="502"/>
      <c r="C6" s="928"/>
      <c r="F6" s="652" t="s">
        <v>333</v>
      </c>
      <c r="H6" s="658"/>
      <c r="I6" s="658"/>
      <c r="J6" s="658"/>
      <c r="K6" s="645"/>
      <c r="L6" s="658"/>
      <c r="M6" s="658"/>
      <c r="N6" s="658"/>
      <c r="O6" s="645"/>
    </row>
    <row r="7" spans="1:25" x14ac:dyDescent="0.3">
      <c r="A7" s="502"/>
      <c r="B7" s="502"/>
      <c r="C7" s="928"/>
      <c r="F7" s="652" t="s">
        <v>564</v>
      </c>
      <c r="H7" s="658"/>
      <c r="I7" s="658"/>
      <c r="J7" s="658"/>
      <c r="K7" s="645"/>
      <c r="L7" s="658"/>
      <c r="M7" s="658"/>
      <c r="N7" s="658"/>
      <c r="O7" s="645"/>
    </row>
    <row r="8" spans="1:25" ht="16.5" customHeight="1" x14ac:dyDescent="0.3">
      <c r="A8" s="502"/>
      <c r="B8" s="502"/>
      <c r="C8" s="928"/>
      <c r="F8" s="652" t="s">
        <v>927</v>
      </c>
      <c r="I8" s="657"/>
      <c r="L8" s="633"/>
      <c r="M8" s="633"/>
    </row>
    <row r="9" spans="1:25" x14ac:dyDescent="0.3">
      <c r="A9" s="502"/>
      <c r="B9" s="502"/>
      <c r="C9" s="928"/>
      <c r="F9" s="686" t="s">
        <v>891</v>
      </c>
      <c r="G9" s="653"/>
      <c r="H9" s="653"/>
      <c r="I9" s="653"/>
      <c r="J9" s="653"/>
      <c r="K9" s="653"/>
      <c r="L9" s="653"/>
      <c r="M9" s="653"/>
      <c r="N9" s="653"/>
      <c r="O9" s="653"/>
    </row>
    <row r="10" spans="1:25" s="1057" customFormat="1" x14ac:dyDescent="0.3">
      <c r="A10" s="1843"/>
      <c r="B10" s="1843"/>
      <c r="C10" s="928"/>
      <c r="D10" s="1058"/>
      <c r="E10" s="634"/>
      <c r="F10" s="686" t="s">
        <v>1865</v>
      </c>
      <c r="G10" s="1848"/>
      <c r="H10" s="1848"/>
      <c r="I10" s="1848"/>
      <c r="J10" s="1848"/>
      <c r="K10" s="1848"/>
      <c r="L10" s="1848"/>
      <c r="M10" s="1848"/>
      <c r="N10" s="1848"/>
      <c r="O10" s="1848"/>
    </row>
    <row r="11" spans="1:25" ht="16.5" customHeight="1" x14ac:dyDescent="0.3">
      <c r="A11" s="502"/>
      <c r="B11" s="502"/>
      <c r="C11" s="928"/>
      <c r="F11" s="686" t="s">
        <v>1964</v>
      </c>
      <c r="G11" s="653"/>
      <c r="H11" s="653"/>
      <c r="I11" s="653"/>
      <c r="J11" s="653"/>
      <c r="K11" s="653"/>
      <c r="L11" s="653"/>
      <c r="M11" s="653"/>
      <c r="N11" s="653"/>
      <c r="O11" s="653"/>
    </row>
    <row r="12" spans="1:25" x14ac:dyDescent="0.3">
      <c r="A12" s="502"/>
      <c r="B12" s="502"/>
      <c r="C12" s="928"/>
      <c r="F12" s="686" t="s">
        <v>1965</v>
      </c>
      <c r="G12" s="653"/>
      <c r="H12" s="653"/>
      <c r="I12" s="653"/>
      <c r="J12" s="653"/>
      <c r="K12" s="653"/>
      <c r="L12" s="653"/>
      <c r="M12" s="653"/>
      <c r="N12" s="653"/>
      <c r="O12" s="653"/>
    </row>
    <row r="13" spans="1:25" x14ac:dyDescent="0.3">
      <c r="A13" s="502"/>
      <c r="B13" s="502"/>
      <c r="C13" s="928"/>
      <c r="F13" s="687" t="s">
        <v>892</v>
      </c>
      <c r="H13" s="654"/>
      <c r="I13" s="657"/>
      <c r="J13" s="654"/>
      <c r="L13" s="654"/>
      <c r="M13" s="633"/>
      <c r="N13" s="654"/>
    </row>
    <row r="14" spans="1:25" x14ac:dyDescent="0.3">
      <c r="A14" s="502"/>
      <c r="B14" s="502"/>
      <c r="C14" s="928"/>
      <c r="F14" s="687" t="s">
        <v>924</v>
      </c>
      <c r="G14" s="660"/>
      <c r="H14" s="654"/>
      <c r="I14" s="660"/>
      <c r="J14" s="660"/>
      <c r="K14" s="660"/>
      <c r="L14" s="660"/>
      <c r="M14" s="660"/>
      <c r="N14" s="660"/>
      <c r="O14" s="660"/>
    </row>
    <row r="15" spans="1:25" ht="6.75" customHeight="1" x14ac:dyDescent="0.3">
      <c r="A15" s="502"/>
      <c r="B15" s="502"/>
      <c r="C15" s="928"/>
      <c r="F15" s="634"/>
      <c r="I15" s="657"/>
      <c r="L15" s="633"/>
      <c r="M15" s="633"/>
    </row>
    <row r="16" spans="1:25" x14ac:dyDescent="0.3">
      <c r="A16" s="502"/>
      <c r="B16" s="502"/>
      <c r="C16" s="928"/>
      <c r="E16" s="2236" t="s">
        <v>890</v>
      </c>
      <c r="F16" s="2236"/>
      <c r="G16" s="2236"/>
      <c r="H16" s="2236"/>
      <c r="I16" s="2236"/>
      <c r="J16" s="2236"/>
      <c r="K16" s="2236"/>
      <c r="L16" s="2236"/>
      <c r="M16" s="2236"/>
      <c r="N16" s="727"/>
      <c r="O16" s="645"/>
    </row>
    <row r="17" spans="1:17" ht="49.5" customHeight="1" x14ac:dyDescent="0.3">
      <c r="A17" s="502">
        <v>13</v>
      </c>
      <c r="B17" s="502" t="s">
        <v>893</v>
      </c>
      <c r="C17" s="928"/>
      <c r="E17" s="2253" t="str">
        <f>"Council also has assets measured at fair value on a non-recurring basis as a result of being reclassified as assets held for sale. These comprise &lt;insert details&gt; as disclosed in note "&amp;'Notes 2 to 5'!E469&amp;". A description of the valuation techniques and the inputs used to determine the fair value of this land is included below under the heading 'Land held for sale)'."</f>
        <v>Council also has assets measured at fair value on a non-recurring basis as a result of being reclassified as assets held for sale. These comprise &lt;insert details&gt; as disclosed in note 4.5. A description of the valuation techniques and the inputs used to determine the fair value of this land is included below under the heading 'Land held for sale)'.</v>
      </c>
      <c r="F17" s="2253"/>
      <c r="G17" s="2253"/>
      <c r="H17" s="2253"/>
      <c r="I17" s="2253"/>
      <c r="J17" s="2253"/>
      <c r="K17" s="2253"/>
      <c r="L17" s="2253"/>
      <c r="M17" s="2253"/>
      <c r="N17" s="2253"/>
    </row>
    <row r="18" spans="1:17" s="1057" customFormat="1" ht="6" customHeight="1" x14ac:dyDescent="0.3">
      <c r="A18" s="1344"/>
      <c r="B18" s="1344"/>
      <c r="C18" s="928"/>
      <c r="D18" s="1058"/>
      <c r="E18" s="1348"/>
      <c r="F18" s="1347"/>
      <c r="G18" s="1347"/>
      <c r="H18" s="1347"/>
      <c r="I18" s="1347"/>
      <c r="J18" s="1347"/>
      <c r="K18" s="1347"/>
      <c r="L18" s="1347"/>
      <c r="M18" s="1347"/>
      <c r="N18" s="1347"/>
    </row>
    <row r="19" spans="1:17" x14ac:dyDescent="0.3">
      <c r="A19" s="502"/>
      <c r="B19" s="502"/>
      <c r="C19" s="928"/>
      <c r="D19" s="655" t="s">
        <v>970</v>
      </c>
      <c r="E19" s="655" t="s">
        <v>971</v>
      </c>
      <c r="F19" s="632"/>
      <c r="I19" s="657"/>
      <c r="L19" s="633"/>
      <c r="M19" s="633"/>
    </row>
    <row r="20" spans="1:17" x14ac:dyDescent="0.3">
      <c r="A20" s="502"/>
      <c r="B20" s="502"/>
      <c r="C20" s="1057"/>
      <c r="E20" s="2236" t="s">
        <v>1352</v>
      </c>
      <c r="F20" s="2236"/>
      <c r="G20" s="2236"/>
      <c r="H20" s="2236"/>
      <c r="I20" s="2236"/>
      <c r="J20" s="2236"/>
      <c r="K20" s="2236"/>
      <c r="L20" s="2236"/>
      <c r="M20" s="2236"/>
      <c r="N20" s="2236"/>
      <c r="O20" s="660"/>
    </row>
    <row r="21" spans="1:17" x14ac:dyDescent="0.3">
      <c r="A21" s="502"/>
      <c r="B21" s="502"/>
      <c r="C21" s="1057"/>
      <c r="E21" s="1426" t="s">
        <v>955</v>
      </c>
      <c r="F21" s="2234" t="s">
        <v>954</v>
      </c>
      <c r="G21" s="2234"/>
      <c r="H21" s="2234"/>
      <c r="I21" s="2234"/>
      <c r="J21" s="2234"/>
      <c r="K21" s="2234"/>
      <c r="L21" s="2234"/>
      <c r="M21" s="2234"/>
      <c r="N21" s="2234"/>
      <c r="O21" s="660"/>
      <c r="Q21" s="1425"/>
    </row>
    <row r="22" spans="1:17" x14ac:dyDescent="0.3">
      <c r="A22" s="502"/>
      <c r="B22" s="502"/>
      <c r="C22" s="1057"/>
      <c r="E22" s="1426" t="s">
        <v>141</v>
      </c>
      <c r="F22" s="2234" t="s">
        <v>956</v>
      </c>
      <c r="G22" s="2234"/>
      <c r="H22" s="2234"/>
      <c r="I22" s="2234"/>
      <c r="J22" s="2234"/>
      <c r="K22" s="2234"/>
      <c r="L22" s="2234"/>
      <c r="M22" s="2234"/>
      <c r="N22" s="2234"/>
      <c r="O22" s="660"/>
    </row>
    <row r="23" spans="1:17" x14ac:dyDescent="0.3">
      <c r="A23" s="502"/>
      <c r="B23" s="502"/>
      <c r="C23" s="1057"/>
      <c r="E23" s="1426" t="s">
        <v>411</v>
      </c>
      <c r="F23" s="2234" t="s">
        <v>957</v>
      </c>
      <c r="G23" s="2234"/>
      <c r="H23" s="2234"/>
      <c r="I23" s="2234"/>
      <c r="J23" s="2234"/>
      <c r="K23" s="2234"/>
      <c r="L23" s="2234"/>
      <c r="M23" s="2234"/>
      <c r="N23" s="2234"/>
      <c r="O23" s="660"/>
    </row>
    <row r="24" spans="1:17" s="1057" customFormat="1" ht="6" customHeight="1" x14ac:dyDescent="0.3">
      <c r="A24" s="1408"/>
      <c r="B24" s="1408"/>
      <c r="C24" s="928"/>
      <c r="D24" s="1058"/>
      <c r="E24" s="1426"/>
      <c r="F24" s="1412"/>
      <c r="G24" s="1412"/>
      <c r="H24" s="1412"/>
      <c r="I24" s="1412"/>
      <c r="J24" s="1412"/>
      <c r="K24" s="1412"/>
      <c r="L24" s="1412"/>
      <c r="M24" s="1412"/>
      <c r="N24" s="1412"/>
      <c r="O24" s="660"/>
    </row>
    <row r="25" spans="1:17" ht="32.25" customHeight="1" x14ac:dyDescent="0.3">
      <c r="A25" s="502">
        <v>13</v>
      </c>
      <c r="B25" s="502" t="s">
        <v>959</v>
      </c>
      <c r="C25" s="928"/>
      <c r="E25" s="2236" t="str">
        <f>"The table below shows the assigned level for each asset and liability held at fair value by the Council. The table presents the Council's assets and liabilities measured and recognised at fair value at 30 June "&amp;'Merge Details_Printing instr'!A18&amp;". "</f>
        <v xml:space="preserve">The table below shows the assigned level for each asset and liability held at fair value by the Council. The table presents the Council's assets and liabilities measured and recognised at fair value at 30 June 2023. </v>
      </c>
      <c r="F25" s="2236"/>
      <c r="G25" s="2236"/>
      <c r="H25" s="2236"/>
      <c r="I25" s="2236"/>
      <c r="J25" s="2236"/>
      <c r="K25" s="2236"/>
      <c r="L25" s="2236"/>
      <c r="M25" s="2236"/>
      <c r="N25" s="2236"/>
      <c r="O25" s="660"/>
    </row>
    <row r="26" spans="1:17" ht="66" customHeight="1" x14ac:dyDescent="0.3">
      <c r="A26" s="502"/>
      <c r="B26" s="502"/>
      <c r="C26" s="928"/>
      <c r="E26" s="2236" t="s">
        <v>958</v>
      </c>
      <c r="F26" s="2236"/>
      <c r="G26" s="2236"/>
      <c r="H26" s="2236"/>
      <c r="I26" s="2236"/>
      <c r="J26" s="2236"/>
      <c r="K26" s="2236"/>
      <c r="L26" s="2236"/>
      <c r="M26" s="2236"/>
      <c r="N26" s="2236"/>
      <c r="O26" s="645"/>
    </row>
    <row r="27" spans="1:17" x14ac:dyDescent="0.3">
      <c r="A27" s="502"/>
      <c r="B27" s="502"/>
      <c r="C27" s="928"/>
      <c r="E27" s="659" t="str">
        <f>'Merge Details_Printing instr'!A15</f>
        <v>As at 30 June 2023</v>
      </c>
      <c r="F27" s="656"/>
      <c r="I27" s="657"/>
      <c r="L27" s="633"/>
      <c r="M27" s="657"/>
    </row>
    <row r="28" spans="1:17" x14ac:dyDescent="0.3">
      <c r="A28" s="502"/>
      <c r="B28" s="502"/>
      <c r="C28" s="928"/>
      <c r="F28" s="653"/>
      <c r="G28" s="643" t="s">
        <v>298</v>
      </c>
      <c r="H28" s="643" t="s">
        <v>410</v>
      </c>
      <c r="I28" s="663"/>
      <c r="J28" s="643" t="s">
        <v>141</v>
      </c>
      <c r="K28" s="663"/>
      <c r="L28" s="643" t="s">
        <v>411</v>
      </c>
      <c r="M28" s="657"/>
      <c r="N28" s="643" t="s">
        <v>108</v>
      </c>
    </row>
    <row r="29" spans="1:17" x14ac:dyDescent="0.3">
      <c r="A29" s="502">
        <v>13</v>
      </c>
      <c r="B29" s="502" t="s">
        <v>916</v>
      </c>
      <c r="C29" s="928"/>
      <c r="E29" s="659" t="s">
        <v>901</v>
      </c>
      <c r="F29" s="311"/>
      <c r="G29" s="694"/>
      <c r="H29" s="694" t="s">
        <v>65</v>
      </c>
      <c r="I29" s="694"/>
      <c r="J29" s="694" t="s">
        <v>65</v>
      </c>
      <c r="K29" s="694"/>
      <c r="L29" s="694" t="s">
        <v>65</v>
      </c>
      <c r="M29" s="311"/>
      <c r="N29" s="694" t="s">
        <v>65</v>
      </c>
      <c r="O29" s="311"/>
    </row>
    <row r="30" spans="1:17" x14ac:dyDescent="0.3">
      <c r="A30" s="502"/>
      <c r="B30" s="502"/>
      <c r="C30" s="928"/>
      <c r="E30" s="634" t="s">
        <v>333</v>
      </c>
      <c r="F30" s="671"/>
      <c r="G30" s="1894" t="str">
        <f>""&amp;'Note 6 to 8'!E5&amp;""</f>
        <v>6.2</v>
      </c>
      <c r="H30" s="1029" t="s">
        <v>936</v>
      </c>
      <c r="I30" s="1029"/>
      <c r="J30" s="1029" t="s">
        <v>936</v>
      </c>
      <c r="K30" s="1029"/>
      <c r="L30" s="1029" t="s">
        <v>936</v>
      </c>
      <c r="M30" s="657"/>
      <c r="N30" s="274">
        <f t="shared" ref="N30:N38" si="0">SUM(H30:K30)</f>
        <v>0</v>
      </c>
      <c r="P30" s="701"/>
    </row>
    <row r="31" spans="1:17" x14ac:dyDescent="0.3">
      <c r="A31" s="502"/>
      <c r="B31" s="502"/>
      <c r="C31" s="928"/>
      <c r="E31" s="634" t="s">
        <v>564</v>
      </c>
      <c r="F31" s="671"/>
      <c r="G31" s="1894">
        <f>'Notes 2 to 5'!E551</f>
        <v>5.1999999999999993</v>
      </c>
      <c r="H31" s="1029">
        <v>0</v>
      </c>
      <c r="I31" s="1029"/>
      <c r="J31" s="1029">
        <v>0</v>
      </c>
      <c r="K31" s="1029"/>
      <c r="L31" s="1029">
        <f>'Notes 2 to 5'!K555</f>
        <v>48200</v>
      </c>
      <c r="M31" s="657"/>
      <c r="N31" s="274">
        <f t="shared" si="0"/>
        <v>0</v>
      </c>
      <c r="P31" s="701"/>
    </row>
    <row r="32" spans="1:17" x14ac:dyDescent="0.3">
      <c r="A32" s="502"/>
      <c r="B32" s="502"/>
      <c r="C32" s="928"/>
      <c r="E32" s="634" t="s">
        <v>97</v>
      </c>
      <c r="F32" s="682"/>
      <c r="G32" s="1894" t="str">
        <f>""&amp;'Note 6'!F5&amp;""</f>
        <v>6.1</v>
      </c>
      <c r="H32" s="1029" t="s">
        <v>936</v>
      </c>
      <c r="I32" s="1029"/>
      <c r="J32" s="1029" t="s">
        <v>936</v>
      </c>
      <c r="K32" s="1029"/>
      <c r="L32" s="1029" t="s">
        <v>936</v>
      </c>
      <c r="M32" s="2252"/>
      <c r="N32" s="274">
        <f t="shared" si="0"/>
        <v>0</v>
      </c>
      <c r="O32" s="641"/>
    </row>
    <row r="33" spans="1:17" s="1057" customFormat="1" x14ac:dyDescent="0.3">
      <c r="A33" s="1843"/>
      <c r="B33" s="1843"/>
      <c r="C33" s="928"/>
      <c r="D33" s="1058"/>
      <c r="E33" s="1977" t="s">
        <v>190</v>
      </c>
      <c r="F33" s="682"/>
      <c r="G33" s="1894" t="str">
        <f>""&amp;'Note 6'!F5&amp;""</f>
        <v>6.1</v>
      </c>
      <c r="H33" s="1029" t="s">
        <v>278</v>
      </c>
      <c r="I33" s="1029"/>
      <c r="J33" s="1029" t="s">
        <v>936</v>
      </c>
      <c r="K33" s="1029"/>
      <c r="L33" s="1029" t="s">
        <v>278</v>
      </c>
      <c r="M33" s="2252"/>
      <c r="N33" s="274">
        <f t="shared" si="0"/>
        <v>0</v>
      </c>
      <c r="O33" s="641"/>
    </row>
    <row r="34" spans="1:17" x14ac:dyDescent="0.3">
      <c r="A34" s="502"/>
      <c r="B34" s="502"/>
      <c r="C34" s="928"/>
      <c r="E34" s="1977" t="s">
        <v>98</v>
      </c>
      <c r="F34" s="683"/>
      <c r="G34" s="1894" t="str">
        <f>""&amp;'Note 6'!F5&amp;""</f>
        <v>6.1</v>
      </c>
      <c r="H34" s="1029" t="s">
        <v>936</v>
      </c>
      <c r="I34" s="1029"/>
      <c r="J34" s="1029" t="s">
        <v>936</v>
      </c>
      <c r="K34" s="1029"/>
      <c r="L34" s="1029" t="s">
        <v>936</v>
      </c>
      <c r="M34" s="2252"/>
      <c r="N34" s="274">
        <f t="shared" si="0"/>
        <v>0</v>
      </c>
      <c r="O34" s="637"/>
    </row>
    <row r="35" spans="1:17" x14ac:dyDescent="0.3">
      <c r="A35" s="502"/>
      <c r="B35" s="502"/>
      <c r="C35" s="928"/>
      <c r="E35" s="1977" t="s">
        <v>909</v>
      </c>
      <c r="F35" s="676"/>
      <c r="G35" s="1894" t="str">
        <f>""&amp;'Note 6'!F5&amp;""</f>
        <v>6.1</v>
      </c>
      <c r="H35" s="1029" t="s">
        <v>936</v>
      </c>
      <c r="I35" s="1029"/>
      <c r="J35" s="1029" t="s">
        <v>936</v>
      </c>
      <c r="K35" s="1029"/>
      <c r="L35" s="1029" t="s">
        <v>936</v>
      </c>
      <c r="M35" s="637"/>
      <c r="N35" s="274">
        <f t="shared" si="0"/>
        <v>0</v>
      </c>
      <c r="O35" s="637"/>
    </row>
    <row r="36" spans="1:17" x14ac:dyDescent="0.3">
      <c r="A36" s="502"/>
      <c r="B36" s="502"/>
      <c r="C36" s="928"/>
      <c r="E36" s="1977" t="s">
        <v>636</v>
      </c>
      <c r="F36" s="684"/>
      <c r="G36" s="1894" t="str">
        <f>""&amp;'Note 6'!F5&amp;""</f>
        <v>6.1</v>
      </c>
      <c r="H36" s="1029" t="s">
        <v>936</v>
      </c>
      <c r="I36" s="1029"/>
      <c r="J36" s="1029" t="s">
        <v>936</v>
      </c>
      <c r="K36" s="1029"/>
      <c r="L36" s="1029" t="s">
        <v>936</v>
      </c>
      <c r="M36" s="678"/>
      <c r="N36" s="274">
        <f t="shared" si="0"/>
        <v>0</v>
      </c>
      <c r="O36" s="637"/>
    </row>
    <row r="37" spans="1:17" x14ac:dyDescent="0.3">
      <c r="A37" s="502"/>
      <c r="B37" s="502"/>
      <c r="C37" s="928"/>
      <c r="E37" s="1977" t="s">
        <v>365</v>
      </c>
      <c r="F37" s="684"/>
      <c r="G37" s="1894" t="str">
        <f>""&amp;'Note 6'!F5&amp;""</f>
        <v>6.1</v>
      </c>
      <c r="H37" s="1029" t="s">
        <v>936</v>
      </c>
      <c r="I37" s="1029"/>
      <c r="J37" s="1029" t="s">
        <v>936</v>
      </c>
      <c r="K37" s="1029"/>
      <c r="L37" s="1029" t="s">
        <v>936</v>
      </c>
      <c r="M37" s="678"/>
      <c r="N37" s="274">
        <f t="shared" si="0"/>
        <v>0</v>
      </c>
      <c r="O37" s="637"/>
      <c r="Q37" s="696"/>
    </row>
    <row r="38" spans="1:17" x14ac:dyDescent="0.3">
      <c r="A38" s="502"/>
      <c r="B38" s="502"/>
      <c r="C38" s="928"/>
      <c r="E38" s="1977" t="s">
        <v>751</v>
      </c>
      <c r="F38" s="682"/>
      <c r="G38" s="1894" t="str">
        <f>""&amp;'Note 6'!F5&amp;""</f>
        <v>6.1</v>
      </c>
      <c r="H38" s="1029" t="s">
        <v>936</v>
      </c>
      <c r="I38" s="1029"/>
      <c r="J38" s="1029" t="s">
        <v>936</v>
      </c>
      <c r="K38" s="1029"/>
      <c r="L38" s="1029" t="s">
        <v>936</v>
      </c>
      <c r="M38" s="2252"/>
      <c r="N38" s="274">
        <f t="shared" si="0"/>
        <v>0</v>
      </c>
      <c r="O38" s="641"/>
    </row>
    <row r="39" spans="1:17" x14ac:dyDescent="0.3">
      <c r="A39" s="502"/>
      <c r="B39" s="502"/>
      <c r="C39" s="928"/>
      <c r="E39" s="1977"/>
      <c r="F39" s="683"/>
      <c r="G39" s="1023"/>
      <c r="H39" s="281">
        <f>SUM(H30:H38)</f>
        <v>0</v>
      </c>
      <c r="I39" s="281"/>
      <c r="J39" s="281">
        <f>SUM(J30:J38)</f>
        <v>0</v>
      </c>
      <c r="K39" s="281"/>
      <c r="L39" s="281">
        <f>SUM(L30:L38)</f>
        <v>48200</v>
      </c>
      <c r="M39" s="2252"/>
      <c r="N39" s="281">
        <f>SUM(N30:N38)</f>
        <v>0</v>
      </c>
      <c r="O39" s="637"/>
    </row>
    <row r="40" spans="1:17" ht="6" customHeight="1" x14ac:dyDescent="0.3">
      <c r="A40" s="502"/>
      <c r="B40" s="502"/>
      <c r="C40" s="928"/>
      <c r="E40" s="1977"/>
      <c r="F40" s="676"/>
      <c r="G40" s="1023"/>
      <c r="H40" s="274"/>
      <c r="I40" s="274"/>
      <c r="J40" s="274"/>
      <c r="K40" s="274"/>
      <c r="L40" s="274"/>
      <c r="M40" s="637"/>
      <c r="N40" s="637"/>
      <c r="O40" s="637"/>
    </row>
    <row r="41" spans="1:17" x14ac:dyDescent="0.3">
      <c r="A41" s="502"/>
      <c r="B41" s="502"/>
      <c r="C41" s="928"/>
      <c r="E41" s="1978" t="s">
        <v>902</v>
      </c>
      <c r="F41" s="682"/>
      <c r="G41" s="1023"/>
      <c r="H41" s="274"/>
      <c r="I41" s="274"/>
      <c r="J41" s="274"/>
      <c r="K41" s="274"/>
      <c r="L41" s="274"/>
      <c r="M41" s="2252"/>
      <c r="N41" s="1394"/>
      <c r="O41" s="641"/>
    </row>
    <row r="42" spans="1:17" x14ac:dyDescent="0.3">
      <c r="A42" s="502"/>
      <c r="B42" s="502"/>
      <c r="C42" s="928"/>
      <c r="E42" s="1977" t="s">
        <v>142</v>
      </c>
      <c r="F42" s="683"/>
      <c r="G42" s="1543" t="str">
        <f>""&amp;'Notes 2 to 5'!E469&amp;""</f>
        <v>4.5</v>
      </c>
      <c r="H42" s="274">
        <f>+'Notes 2 to 5'!K472</f>
        <v>6</v>
      </c>
      <c r="I42" s="274"/>
      <c r="J42" s="274"/>
      <c r="K42" s="274"/>
      <c r="L42" s="274">
        <f>SUM(H42:K42)</f>
        <v>6</v>
      </c>
      <c r="M42" s="2252"/>
      <c r="N42" s="274">
        <f>SUM(H42:K42)</f>
        <v>6</v>
      </c>
      <c r="O42" s="637"/>
    </row>
    <row r="43" spans="1:17" x14ac:dyDescent="0.3">
      <c r="A43" s="502"/>
      <c r="B43" s="502"/>
      <c r="C43" s="928"/>
      <c r="E43" s="1977"/>
      <c r="F43" s="676"/>
      <c r="G43" s="1023"/>
      <c r="H43" s="281">
        <f>SUM(H42)</f>
        <v>6</v>
      </c>
      <c r="I43" s="281"/>
      <c r="J43" s="281">
        <f>SUM(J42)</f>
        <v>0</v>
      </c>
      <c r="K43" s="281"/>
      <c r="L43" s="281">
        <f>SUM(L42)</f>
        <v>6</v>
      </c>
      <c r="M43" s="637"/>
      <c r="N43" s="281">
        <f>SUM(N35:N42)</f>
        <v>6</v>
      </c>
      <c r="O43" s="637"/>
    </row>
    <row r="44" spans="1:17" ht="6" customHeight="1" x14ac:dyDescent="0.3">
      <c r="A44" s="502"/>
      <c r="B44" s="502"/>
      <c r="C44" s="928"/>
      <c r="E44" s="1977"/>
      <c r="F44" s="722"/>
      <c r="G44" s="1023"/>
      <c r="H44" s="274"/>
      <c r="I44" s="274"/>
      <c r="J44" s="274"/>
      <c r="K44" s="274"/>
      <c r="L44" s="274"/>
      <c r="M44" s="637"/>
      <c r="N44" s="637"/>
      <c r="O44" s="637"/>
    </row>
    <row r="45" spans="1:17" x14ac:dyDescent="0.3">
      <c r="A45" s="502"/>
      <c r="B45" s="502"/>
      <c r="C45" s="928"/>
      <c r="E45" s="1978" t="str">
        <f>'Merge Details_Printing instr'!A16</f>
        <v>As at 30 June 2022</v>
      </c>
      <c r="F45" s="854"/>
      <c r="G45" s="1057"/>
      <c r="I45" s="657"/>
      <c r="L45" s="633"/>
      <c r="M45" s="657"/>
      <c r="O45" s="637"/>
    </row>
    <row r="46" spans="1:17" x14ac:dyDescent="0.3">
      <c r="A46" s="502"/>
      <c r="B46" s="502"/>
      <c r="C46" s="928"/>
      <c r="E46" s="1977"/>
      <c r="F46" s="851"/>
      <c r="G46" s="643" t="s">
        <v>298</v>
      </c>
      <c r="H46" s="643" t="s">
        <v>410</v>
      </c>
      <c r="I46" s="663"/>
      <c r="J46" s="643" t="s">
        <v>141</v>
      </c>
      <c r="K46" s="663"/>
      <c r="L46" s="643" t="s">
        <v>411</v>
      </c>
      <c r="M46" s="657"/>
      <c r="N46" s="643" t="s">
        <v>108</v>
      </c>
      <c r="O46" s="637"/>
      <c r="Q46" s="871"/>
    </row>
    <row r="47" spans="1:17" x14ac:dyDescent="0.3">
      <c r="A47" s="502"/>
      <c r="B47" s="502"/>
      <c r="C47" s="928"/>
      <c r="E47" s="1978" t="s">
        <v>901</v>
      </c>
      <c r="F47" s="311"/>
      <c r="G47" s="1870"/>
      <c r="H47" s="694" t="s">
        <v>65</v>
      </c>
      <c r="I47" s="694"/>
      <c r="J47" s="694" t="s">
        <v>65</v>
      </c>
      <c r="K47" s="694"/>
      <c r="L47" s="694" t="s">
        <v>65</v>
      </c>
      <c r="M47" s="311"/>
      <c r="N47" s="694" t="s">
        <v>65</v>
      </c>
      <c r="O47" s="637"/>
    </row>
    <row r="48" spans="1:17" x14ac:dyDescent="0.3">
      <c r="A48" s="502"/>
      <c r="B48" s="502"/>
      <c r="C48" s="928"/>
      <c r="E48" s="1977" t="s">
        <v>333</v>
      </c>
      <c r="F48" s="671"/>
      <c r="G48" s="1894" t="str">
        <f>G30</f>
        <v>6.2</v>
      </c>
      <c r="H48" s="1029" t="s">
        <v>936</v>
      </c>
      <c r="I48" s="1029"/>
      <c r="J48" s="1029" t="s">
        <v>936</v>
      </c>
      <c r="K48" s="1029"/>
      <c r="L48" s="1029" t="s">
        <v>936</v>
      </c>
      <c r="M48" s="657"/>
      <c r="N48" s="274">
        <f t="shared" ref="N48:N56" si="1">SUM(H48:K48)</f>
        <v>0</v>
      </c>
      <c r="O48" s="637"/>
    </row>
    <row r="49" spans="1:15" x14ac:dyDescent="0.3">
      <c r="A49" s="502"/>
      <c r="B49" s="502"/>
      <c r="C49" s="928"/>
      <c r="E49" s="1977" t="s">
        <v>564</v>
      </c>
      <c r="F49" s="671"/>
      <c r="G49" s="1894">
        <f>'Notes 2 to 5'!E551</f>
        <v>5.1999999999999993</v>
      </c>
      <c r="H49" s="1029">
        <v>0</v>
      </c>
      <c r="I49" s="1029"/>
      <c r="J49" s="1029">
        <v>0</v>
      </c>
      <c r="K49" s="1029"/>
      <c r="L49" s="1029">
        <f>'Notes 2 to 5'!M555</f>
        <v>48090</v>
      </c>
      <c r="M49" s="657"/>
      <c r="N49" s="274">
        <f>SUM(H49:K49)</f>
        <v>0</v>
      </c>
      <c r="O49" s="637"/>
    </row>
    <row r="50" spans="1:15" x14ac:dyDescent="0.3">
      <c r="A50" s="502"/>
      <c r="B50" s="502"/>
      <c r="C50" s="928"/>
      <c r="E50" s="1977" t="s">
        <v>97</v>
      </c>
      <c r="F50" s="682"/>
      <c r="G50" s="1894" t="str">
        <f>G32</f>
        <v>6.1</v>
      </c>
      <c r="H50" s="1029" t="s">
        <v>936</v>
      </c>
      <c r="I50" s="1029"/>
      <c r="J50" s="1029" t="s">
        <v>936</v>
      </c>
      <c r="K50" s="1029"/>
      <c r="L50" s="1029" t="s">
        <v>936</v>
      </c>
      <c r="M50" s="2252"/>
      <c r="N50" s="274">
        <f t="shared" si="1"/>
        <v>0</v>
      </c>
      <c r="O50" s="637"/>
    </row>
    <row r="51" spans="1:15" s="1057" customFormat="1" x14ac:dyDescent="0.3">
      <c r="A51" s="1843"/>
      <c r="B51" s="1843"/>
      <c r="C51" s="928"/>
      <c r="D51" s="1058"/>
      <c r="E51" s="1977" t="s">
        <v>190</v>
      </c>
      <c r="F51" s="682"/>
      <c r="G51" s="1894" t="str">
        <f>G33</f>
        <v>6.1</v>
      </c>
      <c r="H51" s="1029" t="s">
        <v>278</v>
      </c>
      <c r="I51" s="1029"/>
      <c r="J51" s="1029" t="s">
        <v>936</v>
      </c>
      <c r="K51" s="1029"/>
      <c r="L51" s="1029" t="s">
        <v>278</v>
      </c>
      <c r="M51" s="2252"/>
      <c r="N51" s="274">
        <f t="shared" si="1"/>
        <v>0</v>
      </c>
      <c r="O51" s="1059"/>
    </row>
    <row r="52" spans="1:15" x14ac:dyDescent="0.3">
      <c r="A52" s="502"/>
      <c r="B52" s="502"/>
      <c r="C52" s="928"/>
      <c r="E52" s="634" t="s">
        <v>98</v>
      </c>
      <c r="F52" s="683"/>
      <c r="G52" s="1894" t="str">
        <f t="shared" ref="G52:G56" si="2">G34</f>
        <v>6.1</v>
      </c>
      <c r="H52" s="1029" t="s">
        <v>936</v>
      </c>
      <c r="I52" s="1029"/>
      <c r="J52" s="1029" t="s">
        <v>936</v>
      </c>
      <c r="K52" s="1029"/>
      <c r="L52" s="1029" t="s">
        <v>936</v>
      </c>
      <c r="M52" s="2252"/>
      <c r="N52" s="274">
        <f t="shared" si="1"/>
        <v>0</v>
      </c>
      <c r="O52" s="637"/>
    </row>
    <row r="53" spans="1:15" x14ac:dyDescent="0.3">
      <c r="A53" s="502"/>
      <c r="B53" s="502"/>
      <c r="C53" s="928"/>
      <c r="E53" s="634" t="s">
        <v>909</v>
      </c>
      <c r="F53" s="852"/>
      <c r="G53" s="1894" t="str">
        <f t="shared" si="2"/>
        <v>6.1</v>
      </c>
      <c r="H53" s="1029" t="s">
        <v>936</v>
      </c>
      <c r="I53" s="1029"/>
      <c r="J53" s="1029" t="s">
        <v>936</v>
      </c>
      <c r="K53" s="1029"/>
      <c r="L53" s="1029" t="s">
        <v>936</v>
      </c>
      <c r="M53" s="637"/>
      <c r="N53" s="274">
        <f t="shared" si="1"/>
        <v>0</v>
      </c>
      <c r="O53" s="637"/>
    </row>
    <row r="54" spans="1:15" x14ac:dyDescent="0.3">
      <c r="A54" s="502"/>
      <c r="B54" s="502"/>
      <c r="C54" s="928"/>
      <c r="E54" s="634" t="s">
        <v>636</v>
      </c>
      <c r="F54" s="853"/>
      <c r="G54" s="1894" t="str">
        <f t="shared" si="2"/>
        <v>6.1</v>
      </c>
      <c r="H54" s="1029" t="s">
        <v>936</v>
      </c>
      <c r="I54" s="1029"/>
      <c r="J54" s="1029" t="s">
        <v>936</v>
      </c>
      <c r="K54" s="1029"/>
      <c r="L54" s="1029" t="s">
        <v>936</v>
      </c>
      <c r="M54" s="678"/>
      <c r="N54" s="274">
        <f t="shared" si="1"/>
        <v>0</v>
      </c>
      <c r="O54" s="637"/>
    </row>
    <row r="55" spans="1:15" x14ac:dyDescent="0.3">
      <c r="A55" s="502"/>
      <c r="B55" s="502"/>
      <c r="C55" s="928"/>
      <c r="E55" s="634" t="s">
        <v>365</v>
      </c>
      <c r="F55" s="853"/>
      <c r="G55" s="1894" t="str">
        <f t="shared" si="2"/>
        <v>6.1</v>
      </c>
      <c r="H55" s="1029" t="s">
        <v>936</v>
      </c>
      <c r="I55" s="1029"/>
      <c r="J55" s="1029" t="s">
        <v>936</v>
      </c>
      <c r="K55" s="1029"/>
      <c r="L55" s="1029" t="s">
        <v>936</v>
      </c>
      <c r="M55" s="678"/>
      <c r="N55" s="274">
        <f t="shared" si="1"/>
        <v>0</v>
      </c>
      <c r="O55" s="637"/>
    </row>
    <row r="56" spans="1:15" x14ac:dyDescent="0.3">
      <c r="A56" s="502"/>
      <c r="B56" s="502"/>
      <c r="C56" s="928"/>
      <c r="E56" s="634" t="s">
        <v>751</v>
      </c>
      <c r="F56" s="682"/>
      <c r="G56" s="1894" t="str">
        <f t="shared" si="2"/>
        <v>6.1</v>
      </c>
      <c r="H56" s="1029" t="s">
        <v>936</v>
      </c>
      <c r="I56" s="1029"/>
      <c r="J56" s="1029" t="s">
        <v>936</v>
      </c>
      <c r="K56" s="274"/>
      <c r="L56" s="1029" t="s">
        <v>936</v>
      </c>
      <c r="M56" s="2252"/>
      <c r="N56" s="274">
        <f t="shared" si="1"/>
        <v>0</v>
      </c>
      <c r="O56" s="637"/>
    </row>
    <row r="57" spans="1:15" x14ac:dyDescent="0.3">
      <c r="A57" s="502"/>
      <c r="B57" s="502"/>
      <c r="C57" s="928"/>
      <c r="F57" s="683"/>
      <c r="G57" s="1023"/>
      <c r="H57" s="281">
        <f>SUM(H48:H56)</f>
        <v>0</v>
      </c>
      <c r="I57" s="281"/>
      <c r="J57" s="281">
        <f>SUM(J48:J56)</f>
        <v>0</v>
      </c>
      <c r="K57" s="281"/>
      <c r="L57" s="281">
        <f>SUM(L48:L56)</f>
        <v>48090</v>
      </c>
      <c r="M57" s="2252"/>
      <c r="N57" s="281">
        <f>SUM(N48:N56)</f>
        <v>0</v>
      </c>
      <c r="O57" s="637"/>
    </row>
    <row r="58" spans="1:15" ht="6" customHeight="1" x14ac:dyDescent="0.3">
      <c r="A58" s="502"/>
      <c r="B58" s="502"/>
      <c r="C58" s="928"/>
      <c r="F58" s="852"/>
      <c r="G58" s="1023"/>
      <c r="H58" s="274"/>
      <c r="I58" s="274"/>
      <c r="J58" s="274"/>
      <c r="K58" s="274"/>
      <c r="L58" s="274"/>
      <c r="M58" s="637"/>
      <c r="N58" s="637"/>
      <c r="O58" s="637"/>
    </row>
    <row r="59" spans="1:15" x14ac:dyDescent="0.3">
      <c r="A59" s="502"/>
      <c r="B59" s="502"/>
      <c r="C59" s="928"/>
      <c r="E59" s="659" t="s">
        <v>902</v>
      </c>
      <c r="F59" s="682"/>
      <c r="G59" s="1023"/>
      <c r="H59" s="274"/>
      <c r="I59" s="274"/>
      <c r="J59" s="274"/>
      <c r="K59" s="274"/>
      <c r="L59" s="274"/>
      <c r="M59" s="2252"/>
      <c r="N59" s="1394"/>
      <c r="O59" s="637"/>
    </row>
    <row r="60" spans="1:15" x14ac:dyDescent="0.3">
      <c r="A60" s="502"/>
      <c r="B60" s="502"/>
      <c r="C60" s="928"/>
      <c r="E60" s="634" t="s">
        <v>142</v>
      </c>
      <c r="F60" s="683"/>
      <c r="G60" s="1543" t="str">
        <f>G42</f>
        <v>4.5</v>
      </c>
      <c r="H60" s="274">
        <f>+'Note 6 to 8'!Q103</f>
        <v>0</v>
      </c>
      <c r="I60" s="274"/>
      <c r="J60" s="274"/>
      <c r="K60" s="274"/>
      <c r="L60" s="274">
        <f>SUM(H60:K60)</f>
        <v>0</v>
      </c>
      <c r="M60" s="2252"/>
      <c r="N60" s="274">
        <f>SUM(H60:K60)</f>
        <v>0</v>
      </c>
      <c r="O60" s="637"/>
    </row>
    <row r="61" spans="1:15" x14ac:dyDescent="0.3">
      <c r="A61" s="502"/>
      <c r="B61" s="502"/>
      <c r="C61" s="928"/>
      <c r="F61" s="852"/>
      <c r="G61" s="638"/>
      <c r="H61" s="281">
        <f>SUM(H60)</f>
        <v>0</v>
      </c>
      <c r="I61" s="281"/>
      <c r="J61" s="281">
        <f>SUM(J60)</f>
        <v>0</v>
      </c>
      <c r="K61" s="281"/>
      <c r="L61" s="281">
        <f>SUM(L60)</f>
        <v>0</v>
      </c>
      <c r="M61" s="637"/>
      <c r="N61" s="281">
        <f>SUM(N53:N60)</f>
        <v>0</v>
      </c>
      <c r="O61" s="637"/>
    </row>
    <row r="62" spans="1:15" s="1057" customFormat="1" ht="10.5" customHeight="1" x14ac:dyDescent="0.3">
      <c r="A62" s="1385"/>
      <c r="B62" s="1385"/>
      <c r="C62" s="928"/>
      <c r="D62" s="1058"/>
      <c r="E62" s="634"/>
      <c r="F62" s="1388"/>
      <c r="G62" s="1023"/>
      <c r="H62" s="274"/>
      <c r="I62" s="274"/>
      <c r="J62" s="274"/>
      <c r="K62" s="274"/>
      <c r="L62" s="274"/>
      <c r="M62" s="1059"/>
      <c r="N62" s="274"/>
      <c r="O62" s="1059"/>
    </row>
    <row r="63" spans="1:15" x14ac:dyDescent="0.3">
      <c r="A63" s="502"/>
      <c r="B63" s="502"/>
      <c r="C63" s="930" t="s">
        <v>298</v>
      </c>
      <c r="D63" s="647">
        <f>+$D$4</f>
        <v>9.1199999999999992</v>
      </c>
      <c r="E63" s="655" t="s">
        <v>1655</v>
      </c>
      <c r="F63" s="937"/>
      <c r="G63" s="638"/>
      <c r="H63" s="274"/>
      <c r="I63" s="274"/>
      <c r="J63" s="274"/>
      <c r="K63" s="274"/>
      <c r="L63" s="274"/>
      <c r="M63" s="637"/>
      <c r="N63" s="637"/>
      <c r="O63" s="637"/>
    </row>
    <row r="64" spans="1:15" x14ac:dyDescent="0.3">
      <c r="A64" s="502"/>
      <c r="B64" s="502"/>
      <c r="C64" s="928"/>
      <c r="D64" s="655" t="s">
        <v>970</v>
      </c>
      <c r="E64" s="655" t="s">
        <v>1656</v>
      </c>
      <c r="F64" s="938"/>
      <c r="G64" s="638"/>
      <c r="H64" s="274"/>
      <c r="I64" s="274"/>
      <c r="J64" s="274"/>
      <c r="K64" s="274"/>
      <c r="L64" s="274"/>
      <c r="M64" s="637"/>
      <c r="N64" s="637"/>
      <c r="O64" s="637"/>
    </row>
    <row r="65" spans="1:17" s="1057" customFormat="1" x14ac:dyDescent="0.3">
      <c r="A65" s="1554"/>
      <c r="B65" s="1554"/>
      <c r="C65" s="928"/>
      <c r="D65" s="1058"/>
      <c r="E65" s="634"/>
      <c r="F65" s="1560"/>
      <c r="G65" s="1023"/>
      <c r="H65" s="274"/>
      <c r="I65" s="274"/>
      <c r="J65" s="274"/>
      <c r="K65" s="274"/>
      <c r="L65" s="274"/>
      <c r="M65" s="1059"/>
      <c r="N65" s="1059"/>
      <c r="O65" s="1059"/>
    </row>
    <row r="66" spans="1:17" x14ac:dyDescent="0.3">
      <c r="A66" s="502"/>
      <c r="B66" s="502"/>
      <c r="C66" s="928"/>
      <c r="E66" s="728" t="s">
        <v>961</v>
      </c>
      <c r="F66" s="632"/>
      <c r="G66" s="638"/>
      <c r="H66" s="637"/>
      <c r="I66" s="678"/>
      <c r="J66" s="641"/>
      <c r="K66" s="637"/>
      <c r="L66" s="638"/>
      <c r="M66" s="678"/>
      <c r="N66" s="637"/>
      <c r="O66" s="637"/>
    </row>
    <row r="67" spans="1:17" ht="33" customHeight="1" x14ac:dyDescent="0.3">
      <c r="A67" s="679">
        <v>13</v>
      </c>
      <c r="B67" s="502">
        <v>95</v>
      </c>
      <c r="C67" s="928"/>
      <c r="E67" s="2253" t="s">
        <v>1290</v>
      </c>
      <c r="F67" s="2253"/>
      <c r="G67" s="2253"/>
      <c r="H67" s="2253"/>
      <c r="I67" s="2253"/>
      <c r="J67" s="2253"/>
      <c r="K67" s="2253"/>
      <c r="L67" s="2253"/>
      <c r="M67" s="2253"/>
      <c r="N67" s="2253"/>
      <c r="O67" s="637"/>
    </row>
    <row r="68" spans="1:17" ht="36" customHeight="1" x14ac:dyDescent="0.3">
      <c r="A68" s="502">
        <v>13</v>
      </c>
      <c r="B68" s="502" t="s">
        <v>903</v>
      </c>
      <c r="C68" s="1057"/>
      <c r="E68" s="2236" t="s">
        <v>962</v>
      </c>
      <c r="F68" s="2236"/>
      <c r="G68" s="2236"/>
      <c r="H68" s="2236"/>
      <c r="I68" s="2236"/>
      <c r="J68" s="2236"/>
      <c r="K68" s="2236"/>
      <c r="L68" s="2236"/>
      <c r="M68" s="2236"/>
      <c r="N68" s="2236"/>
      <c r="O68" s="637"/>
    </row>
    <row r="69" spans="1:17" x14ac:dyDescent="0.3">
      <c r="A69" s="502"/>
      <c r="B69" s="502"/>
      <c r="C69" s="1057"/>
      <c r="E69" s="1428" t="s">
        <v>963</v>
      </c>
      <c r="F69" s="1412"/>
      <c r="H69" s="2240">
        <f>'Merge Details_Printing instr'!A18</f>
        <v>2023</v>
      </c>
      <c r="I69" s="2240"/>
      <c r="J69" s="2240">
        <f>'Merge Details_Printing instr'!A19</f>
        <v>2022</v>
      </c>
      <c r="K69" s="2241"/>
      <c r="L69" s="2241"/>
      <c r="M69" s="721"/>
      <c r="N69" s="721"/>
      <c r="O69" s="637"/>
      <c r="Q69" s="1425"/>
    </row>
    <row r="70" spans="1:17" x14ac:dyDescent="0.3">
      <c r="A70" s="502"/>
      <c r="B70" s="502"/>
      <c r="C70" s="1057"/>
      <c r="E70" s="1430" t="s">
        <v>966</v>
      </c>
      <c r="F70" s="1431"/>
      <c r="G70" s="1431"/>
      <c r="H70" s="2243" t="str">
        <f>'Merge Details_Printing instr'!$A$23</f>
        <v>$'000</v>
      </c>
      <c r="I70" s="2243"/>
      <c r="J70" s="2243" t="str">
        <f>'Merge Details_Printing instr'!$A$23</f>
        <v>$'000</v>
      </c>
      <c r="K70" s="2243"/>
      <c r="L70" s="2243"/>
      <c r="M70" s="721"/>
      <c r="N70" s="721"/>
      <c r="O70" s="637"/>
    </row>
    <row r="71" spans="1:17" x14ac:dyDescent="0.3">
      <c r="A71" s="502"/>
      <c r="B71" s="502"/>
      <c r="C71" s="1057"/>
      <c r="E71" s="1429" t="s">
        <v>965</v>
      </c>
      <c r="F71" s="1414"/>
      <c r="G71" s="1414"/>
      <c r="H71" s="1427"/>
      <c r="I71" s="1427"/>
      <c r="J71" s="2242"/>
      <c r="K71" s="2242"/>
      <c r="L71" s="2242"/>
      <c r="M71" s="721"/>
      <c r="N71" s="721"/>
      <c r="O71" s="637"/>
    </row>
    <row r="72" spans="1:17" ht="4.5" customHeight="1" x14ac:dyDescent="0.3">
      <c r="A72" s="502"/>
      <c r="B72" s="502"/>
      <c r="C72" s="1057"/>
      <c r="E72" s="730"/>
      <c r="F72" s="1412"/>
      <c r="G72" s="1412"/>
      <c r="H72" s="1412"/>
      <c r="I72" s="1412"/>
      <c r="J72" s="1412"/>
      <c r="K72" s="1412"/>
      <c r="L72" s="1412"/>
      <c r="M72" s="721"/>
      <c r="N72" s="721"/>
      <c r="O72" s="637"/>
    </row>
    <row r="73" spans="1:17" ht="4.5" customHeight="1" x14ac:dyDescent="0.3">
      <c r="A73" s="502"/>
      <c r="B73" s="502"/>
      <c r="C73" s="1057"/>
      <c r="E73" s="730"/>
      <c r="F73" s="1412"/>
      <c r="G73" s="1412"/>
      <c r="H73" s="1412"/>
      <c r="I73" s="1412"/>
      <c r="J73" s="1412"/>
      <c r="K73" s="1412"/>
      <c r="L73" s="1412"/>
      <c r="M73" s="937"/>
      <c r="N73" s="937"/>
      <c r="O73" s="637"/>
    </row>
    <row r="74" spans="1:17" x14ac:dyDescent="0.3">
      <c r="A74" s="502"/>
      <c r="B74" s="502"/>
      <c r="C74" s="1057"/>
      <c r="E74" s="1428" t="s">
        <v>967</v>
      </c>
      <c r="F74" s="1412"/>
      <c r="G74" s="1412"/>
      <c r="H74" s="2240">
        <f>H69</f>
        <v>2023</v>
      </c>
      <c r="I74" s="2240"/>
      <c r="J74" s="2240">
        <f>J69</f>
        <v>2022</v>
      </c>
      <c r="K74" s="2241"/>
      <c r="L74" s="2241"/>
      <c r="M74" s="721"/>
      <c r="N74" s="721"/>
      <c r="O74" s="637"/>
    </row>
    <row r="75" spans="1:17" x14ac:dyDescent="0.3">
      <c r="A75" s="502"/>
      <c r="B75" s="502"/>
      <c r="C75" s="1057"/>
      <c r="E75" s="1430" t="s">
        <v>966</v>
      </c>
      <c r="F75" s="1431"/>
      <c r="G75" s="1431"/>
      <c r="H75" s="2243" t="str">
        <f>'Merge Details_Printing instr'!$A$23</f>
        <v>$'000</v>
      </c>
      <c r="I75" s="2243"/>
      <c r="J75" s="2243" t="str">
        <f>'Merge Details_Printing instr'!$A$23</f>
        <v>$'000</v>
      </c>
      <c r="K75" s="2243"/>
      <c r="L75" s="2243"/>
      <c r="M75" s="721"/>
      <c r="N75" s="721"/>
      <c r="O75" s="637"/>
    </row>
    <row r="76" spans="1:17" x14ac:dyDescent="0.3">
      <c r="A76" s="502"/>
      <c r="B76" s="502"/>
      <c r="C76" s="1057"/>
      <c r="E76" s="1429" t="s">
        <v>965</v>
      </c>
      <c r="F76" s="1412"/>
      <c r="G76" s="1427"/>
      <c r="H76" s="1427"/>
      <c r="I76" s="1427"/>
      <c r="J76" s="2242"/>
      <c r="K76" s="2242"/>
      <c r="L76" s="2242"/>
      <c r="M76" s="721"/>
      <c r="N76" s="721"/>
      <c r="O76" s="637"/>
    </row>
    <row r="77" spans="1:17" ht="7.5" customHeight="1" x14ac:dyDescent="0.3">
      <c r="A77" s="502"/>
      <c r="B77" s="502"/>
      <c r="C77" s="928"/>
      <c r="E77" s="730"/>
      <c r="F77" s="722"/>
      <c r="G77" s="731"/>
      <c r="H77" s="731"/>
      <c r="I77" s="731"/>
      <c r="J77" s="731"/>
      <c r="K77" s="731"/>
      <c r="L77" s="731"/>
      <c r="M77" s="721"/>
      <c r="N77" s="721"/>
      <c r="O77" s="637"/>
    </row>
    <row r="78" spans="1:17" x14ac:dyDescent="0.3">
      <c r="A78" s="502"/>
      <c r="B78" s="502"/>
      <c r="C78" s="928"/>
      <c r="E78" s="729" t="s">
        <v>964</v>
      </c>
      <c r="F78" s="721"/>
      <c r="G78" s="721"/>
      <c r="H78" s="721"/>
      <c r="I78" s="721"/>
      <c r="J78" s="721"/>
      <c r="K78" s="721"/>
      <c r="L78" s="721"/>
      <c r="M78" s="721"/>
      <c r="N78" s="721"/>
      <c r="O78" s="637"/>
    </row>
    <row r="79" spans="1:17" x14ac:dyDescent="0.3">
      <c r="A79" s="502">
        <v>13</v>
      </c>
      <c r="B79" s="502" t="s">
        <v>1348</v>
      </c>
      <c r="C79" s="928"/>
      <c r="E79" s="732" t="s">
        <v>977</v>
      </c>
      <c r="F79" s="721"/>
      <c r="G79" s="721"/>
      <c r="H79" s="721"/>
      <c r="I79" s="721"/>
      <c r="J79" s="721"/>
      <c r="K79" s="721"/>
      <c r="L79" s="721"/>
      <c r="M79" s="721"/>
      <c r="N79" s="721"/>
      <c r="O79" s="637"/>
    </row>
    <row r="80" spans="1:17" x14ac:dyDescent="0.3">
      <c r="A80" s="502"/>
      <c r="B80" s="1115" t="s">
        <v>1349</v>
      </c>
      <c r="C80" s="928"/>
      <c r="E80" s="2236" t="s">
        <v>894</v>
      </c>
      <c r="F80" s="2236"/>
      <c r="G80" s="2236"/>
      <c r="H80" s="2236"/>
      <c r="I80" s="2236"/>
      <c r="J80" s="2236"/>
      <c r="K80" s="2236"/>
      <c r="L80" s="2236"/>
      <c r="M80" s="2236"/>
      <c r="N80" s="2236"/>
      <c r="O80" s="604"/>
    </row>
    <row r="81" spans="1:17" x14ac:dyDescent="0.3">
      <c r="A81" s="502"/>
      <c r="B81" s="502"/>
      <c r="C81" s="930"/>
      <c r="D81" s="647"/>
      <c r="E81" s="655"/>
      <c r="F81" s="721"/>
      <c r="H81" s="648"/>
      <c r="I81" s="648"/>
      <c r="J81" s="648"/>
      <c r="K81" s="648"/>
      <c r="L81" s="648"/>
      <c r="M81" s="648"/>
      <c r="N81" s="648"/>
      <c r="O81" s="648"/>
      <c r="P81" s="643"/>
    </row>
    <row r="82" spans="1:17" x14ac:dyDescent="0.3">
      <c r="A82" s="679">
        <v>13</v>
      </c>
      <c r="B82" s="679" t="s">
        <v>911</v>
      </c>
      <c r="C82" s="929"/>
      <c r="D82" s="655" t="s">
        <v>95</v>
      </c>
      <c r="E82" s="1272" t="s">
        <v>969</v>
      </c>
      <c r="F82" s="632"/>
      <c r="G82" s="680"/>
      <c r="H82" s="677"/>
      <c r="I82" s="677"/>
      <c r="J82" s="677"/>
      <c r="K82" s="680"/>
      <c r="L82" s="677"/>
      <c r="M82" s="604"/>
      <c r="N82" s="604"/>
      <c r="O82" s="604"/>
    </row>
    <row r="83" spans="1:17" ht="66" customHeight="1" x14ac:dyDescent="0.3">
      <c r="A83" s="679"/>
      <c r="B83" s="679"/>
      <c r="C83" s="929"/>
      <c r="D83" s="638"/>
      <c r="E83" s="2235" t="s">
        <v>1353</v>
      </c>
      <c r="F83" s="2235"/>
      <c r="G83" s="2235"/>
      <c r="H83" s="2235"/>
      <c r="I83" s="2235"/>
      <c r="J83" s="2235"/>
      <c r="K83" s="2235"/>
      <c r="L83" s="2235"/>
      <c r="M83" s="2235"/>
      <c r="N83" s="2235"/>
      <c r="O83" s="720"/>
    </row>
    <row r="84" spans="1:17" x14ac:dyDescent="0.3">
      <c r="A84" s="679"/>
      <c r="B84" s="679"/>
      <c r="C84" s="929"/>
      <c r="D84" s="638"/>
      <c r="E84" s="632"/>
      <c r="F84" s="724"/>
      <c r="G84" s="725"/>
      <c r="H84" s="677"/>
      <c r="I84" s="677"/>
      <c r="J84" s="677"/>
      <c r="K84" s="725"/>
      <c r="L84" s="677"/>
      <c r="M84" s="720"/>
      <c r="N84" s="720"/>
      <c r="O84" s="720"/>
    </row>
    <row r="85" spans="1:17" ht="16.5" customHeight="1" x14ac:dyDescent="0.3">
      <c r="A85" s="679">
        <v>13</v>
      </c>
      <c r="B85" s="679" t="s">
        <v>904</v>
      </c>
      <c r="C85" s="929"/>
      <c r="D85" s="655" t="s">
        <v>968</v>
      </c>
      <c r="E85" s="659" t="s">
        <v>960</v>
      </c>
      <c r="F85" s="659"/>
      <c r="G85" s="659"/>
      <c r="H85" s="659"/>
      <c r="I85" s="659"/>
      <c r="J85" s="659"/>
      <c r="K85" s="659"/>
      <c r="M85" s="604"/>
      <c r="N85" s="604"/>
      <c r="O85" s="604"/>
    </row>
    <row r="86" spans="1:17" ht="7.5" customHeight="1" x14ac:dyDescent="0.3">
      <c r="A86" s="679"/>
      <c r="B86" s="679"/>
      <c r="C86" s="929"/>
      <c r="D86" s="638"/>
      <c r="E86" s="655"/>
      <c r="F86" s="656"/>
      <c r="G86" s="656"/>
      <c r="H86" s="656"/>
      <c r="I86" s="656"/>
      <c r="J86" s="656"/>
      <c r="K86" s="656"/>
      <c r="L86" s="656"/>
      <c r="M86" s="610"/>
      <c r="N86" s="610"/>
      <c r="O86" s="610"/>
    </row>
    <row r="87" spans="1:17" ht="37.5" customHeight="1" x14ac:dyDescent="0.3">
      <c r="A87" s="679">
        <v>13</v>
      </c>
      <c r="B87" s="679" t="s">
        <v>904</v>
      </c>
      <c r="C87" s="929"/>
      <c r="D87" s="638"/>
      <c r="E87" s="2247" t="s">
        <v>1402</v>
      </c>
      <c r="F87" s="2247"/>
      <c r="G87" s="2247"/>
      <c r="H87" s="2247"/>
      <c r="I87" s="2247"/>
      <c r="J87" s="2247"/>
      <c r="K87" s="2247"/>
      <c r="L87" s="2247"/>
      <c r="M87" s="2247"/>
      <c r="N87" s="2247"/>
      <c r="O87" s="720"/>
    </row>
    <row r="88" spans="1:17" ht="34.5" customHeight="1" x14ac:dyDescent="0.3">
      <c r="A88" s="679">
        <v>13</v>
      </c>
      <c r="B88" s="679" t="s">
        <v>904</v>
      </c>
      <c r="C88" s="929"/>
      <c r="D88" s="638"/>
      <c r="E88" s="2235" t="s">
        <v>1403</v>
      </c>
      <c r="F88" s="2235"/>
      <c r="G88" s="2235"/>
      <c r="H88" s="2235"/>
      <c r="I88" s="2235"/>
      <c r="J88" s="2235"/>
      <c r="K88" s="2235"/>
      <c r="L88" s="2235"/>
      <c r="M88" s="2235"/>
      <c r="N88" s="2235"/>
      <c r="O88" s="720"/>
      <c r="Q88" s="1073"/>
    </row>
    <row r="89" spans="1:17" ht="51.75" customHeight="1" x14ac:dyDescent="0.3">
      <c r="A89" s="679">
        <v>13</v>
      </c>
      <c r="B89" s="679" t="s">
        <v>978</v>
      </c>
      <c r="C89" s="929"/>
      <c r="D89" s="638"/>
      <c r="E89" s="2247" t="s">
        <v>1272</v>
      </c>
      <c r="F89" s="2247"/>
      <c r="G89" s="2247"/>
      <c r="H89" s="2247"/>
      <c r="I89" s="2247"/>
      <c r="J89" s="2247"/>
      <c r="K89" s="2247"/>
      <c r="L89" s="2247"/>
      <c r="M89" s="2247"/>
      <c r="N89" s="2247"/>
      <c r="O89" s="720"/>
      <c r="Q89" s="1061"/>
    </row>
    <row r="90" spans="1:17" ht="50.25" customHeight="1" x14ac:dyDescent="0.3">
      <c r="A90" s="679">
        <v>13</v>
      </c>
      <c r="B90" s="679" t="s">
        <v>979</v>
      </c>
      <c r="C90" s="929"/>
      <c r="D90" s="638"/>
      <c r="E90" s="2248" t="s">
        <v>995</v>
      </c>
      <c r="F90" s="2235"/>
      <c r="G90" s="2235"/>
      <c r="H90" s="2235"/>
      <c r="I90" s="2235"/>
      <c r="J90" s="2235"/>
      <c r="K90" s="2235"/>
      <c r="L90" s="2235"/>
      <c r="M90" s="2235"/>
      <c r="N90" s="2235"/>
      <c r="O90" s="720"/>
      <c r="Q90" s="1061"/>
    </row>
    <row r="91" spans="1:17" x14ac:dyDescent="0.3">
      <c r="A91" s="679"/>
      <c r="B91" s="679"/>
      <c r="C91" s="929"/>
      <c r="D91" s="638"/>
      <c r="E91" s="722"/>
      <c r="F91" s="2235"/>
      <c r="G91" s="2235"/>
      <c r="H91" s="2235"/>
      <c r="I91" s="2235"/>
      <c r="J91" s="2235"/>
      <c r="K91" s="2235"/>
      <c r="L91" s="2235"/>
      <c r="M91" s="2235"/>
      <c r="N91" s="2235"/>
      <c r="O91" s="720"/>
    </row>
    <row r="92" spans="1:17" x14ac:dyDescent="0.3">
      <c r="A92" s="679">
        <v>13</v>
      </c>
      <c r="B92" s="679">
        <v>93</v>
      </c>
      <c r="C92" s="929"/>
      <c r="D92" s="638"/>
      <c r="E92" s="695" t="s">
        <v>974</v>
      </c>
      <c r="F92" s="676"/>
      <c r="G92" s="676"/>
      <c r="H92" s="676"/>
      <c r="I92" s="676"/>
      <c r="J92" s="676"/>
      <c r="K92" s="676"/>
      <c r="L92" s="676"/>
      <c r="M92" s="676"/>
      <c r="N92" s="610"/>
      <c r="O92" s="610"/>
    </row>
    <row r="93" spans="1:17" x14ac:dyDescent="0.3">
      <c r="A93" s="679"/>
      <c r="B93" s="679"/>
      <c r="C93" s="1895"/>
      <c r="D93" s="1023"/>
      <c r="E93" s="2234" t="str">
        <f>"Refer to Notes "&amp;'Note 6 to 8'!E5&amp;" and "&amp;'Notes 2 to 5'!E551&amp;" respectively for details of valuation techniques used to derive fair values."</f>
        <v>Refer to Notes 6.2 and 5.2 respectively for details of valuation techniques used to derive fair values.</v>
      </c>
      <c r="F93" s="2234"/>
      <c r="G93" s="2234"/>
      <c r="H93" s="2234"/>
      <c r="I93" s="2234"/>
      <c r="J93" s="2234"/>
      <c r="K93" s="2234"/>
      <c r="L93" s="2234"/>
      <c r="M93" s="2234"/>
      <c r="N93" s="2234"/>
      <c r="O93" s="610"/>
    </row>
    <row r="94" spans="1:17" ht="23.25" customHeight="1" x14ac:dyDescent="0.3">
      <c r="A94" s="679"/>
      <c r="B94" s="679"/>
      <c r="C94" s="929"/>
      <c r="D94" s="1023"/>
      <c r="E94" s="2235" t="s">
        <v>980</v>
      </c>
      <c r="F94" s="2235"/>
      <c r="G94" s="2235"/>
      <c r="H94" s="2235"/>
      <c r="I94" s="2235"/>
      <c r="J94" s="2235"/>
      <c r="K94" s="2235"/>
      <c r="L94" s="2235"/>
      <c r="M94" s="2235"/>
      <c r="N94" s="2235"/>
      <c r="O94" s="720"/>
    </row>
    <row r="95" spans="1:17" x14ac:dyDescent="0.3">
      <c r="A95" s="679">
        <v>13</v>
      </c>
      <c r="B95" s="679">
        <v>93</v>
      </c>
      <c r="C95" s="929"/>
      <c r="D95" s="1023"/>
      <c r="E95" s="695" t="s">
        <v>975</v>
      </c>
      <c r="F95" s="681"/>
      <c r="G95" s="685"/>
      <c r="H95" s="685"/>
      <c r="I95" s="685"/>
      <c r="J95" s="685"/>
      <c r="K95" s="685"/>
      <c r="L95" s="685"/>
      <c r="M95" s="610"/>
      <c r="N95" s="610"/>
      <c r="O95" s="610"/>
      <c r="Q95" s="674"/>
    </row>
    <row r="96" spans="1:17" x14ac:dyDescent="0.3">
      <c r="A96" s="679">
        <v>116</v>
      </c>
      <c r="B96" s="679">
        <v>77</v>
      </c>
      <c r="C96" s="929"/>
      <c r="D96" s="638"/>
      <c r="E96" s="735" t="s">
        <v>981</v>
      </c>
      <c r="F96" s="681"/>
      <c r="G96" s="725"/>
      <c r="H96" s="725"/>
      <c r="I96" s="725"/>
      <c r="J96" s="725"/>
      <c r="K96" s="725"/>
      <c r="L96" s="725"/>
      <c r="M96" s="720"/>
      <c r="N96" s="720"/>
      <c r="O96" s="720"/>
      <c r="Q96" s="674"/>
    </row>
    <row r="97" spans="1:176" ht="102" customHeight="1" x14ac:dyDescent="0.3">
      <c r="A97" s="679"/>
      <c r="B97" s="679"/>
      <c r="C97" s="929"/>
      <c r="D97" s="638"/>
      <c r="E97" s="2223" t="s">
        <v>2014</v>
      </c>
      <c r="F97" s="2223"/>
      <c r="G97" s="2223"/>
      <c r="H97" s="2223"/>
      <c r="I97" s="2223"/>
      <c r="J97" s="2223"/>
      <c r="K97" s="2223"/>
      <c r="L97" s="2223"/>
      <c r="M97" s="2223"/>
      <c r="N97" s="2223"/>
      <c r="O97" s="610"/>
      <c r="Q97" s="1916" t="s">
        <v>2013</v>
      </c>
    </row>
    <row r="98" spans="1:176" x14ac:dyDescent="0.3">
      <c r="A98" s="679"/>
      <c r="B98" s="679"/>
      <c r="C98" s="929"/>
      <c r="D98" s="638"/>
      <c r="E98" s="2247" t="s">
        <v>982</v>
      </c>
      <c r="F98" s="2247"/>
      <c r="G98" s="2247"/>
      <c r="H98" s="2247"/>
      <c r="I98" s="2247"/>
      <c r="J98" s="2247"/>
      <c r="K98" s="2247"/>
      <c r="L98" s="2247"/>
      <c r="M98" s="2247"/>
      <c r="N98" s="610"/>
      <c r="O98" s="610"/>
      <c r="P98" s="701"/>
      <c r="Q98" s="674"/>
    </row>
    <row r="99" spans="1:176" ht="39" customHeight="1" x14ac:dyDescent="0.3">
      <c r="A99" s="679"/>
      <c r="B99" s="679"/>
      <c r="C99" s="929"/>
      <c r="D99" s="638"/>
      <c r="E99" s="2223" t="s">
        <v>917</v>
      </c>
      <c r="F99" s="2223"/>
      <c r="G99" s="2223"/>
      <c r="H99" s="2223"/>
      <c r="I99" s="2223"/>
      <c r="J99" s="2223"/>
      <c r="K99" s="2223"/>
      <c r="L99" s="2223"/>
      <c r="M99" s="2223"/>
      <c r="N99" s="2223"/>
      <c r="O99" s="610"/>
      <c r="Q99" s="674"/>
    </row>
    <row r="100" spans="1:176" x14ac:dyDescent="0.3">
      <c r="A100" s="679"/>
      <c r="B100" s="679"/>
      <c r="C100" s="929"/>
      <c r="D100" s="638"/>
      <c r="E100" s="736" t="s">
        <v>983</v>
      </c>
      <c r="F100" s="691"/>
      <c r="G100" s="691"/>
      <c r="H100" s="691"/>
      <c r="I100" s="691"/>
      <c r="J100" s="691"/>
      <c r="K100" s="691"/>
      <c r="L100" s="691"/>
      <c r="M100" s="691"/>
      <c r="N100" s="689"/>
      <c r="O100" s="689"/>
      <c r="Q100" s="674"/>
    </row>
    <row r="101" spans="1:176" s="1" customFormat="1" ht="51.75" customHeight="1" thickBot="1" x14ac:dyDescent="0.35">
      <c r="A101" s="679"/>
      <c r="B101" s="679"/>
      <c r="C101" s="1025"/>
      <c r="D101" s="22"/>
      <c r="E101" s="2246" t="s">
        <v>1883</v>
      </c>
      <c r="F101" s="2246"/>
      <c r="G101" s="2246"/>
      <c r="H101" s="2246"/>
      <c r="I101" s="2246"/>
      <c r="J101" s="2246"/>
      <c r="K101" s="2246"/>
      <c r="L101" s="2246"/>
      <c r="M101" s="2246"/>
      <c r="N101" s="2246"/>
      <c r="P101" s="698"/>
      <c r="Q101" s="1871" t="s">
        <v>2013</v>
      </c>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row>
    <row r="102" spans="1:176" s="1" customFormat="1" ht="17.25" thickBot="1" x14ac:dyDescent="0.35">
      <c r="A102" s="499"/>
      <c r="B102" s="499"/>
      <c r="C102" s="910"/>
      <c r="D102" s="22"/>
      <c r="E102" s="2237" t="s">
        <v>453</v>
      </c>
      <c r="F102" s="2238"/>
      <c r="G102" s="2238"/>
      <c r="H102" s="2238"/>
      <c r="I102" s="2238"/>
      <c r="J102" s="2238"/>
      <c r="K102" s="2238"/>
      <c r="L102" s="2238"/>
      <c r="M102" s="2238"/>
      <c r="N102" s="2239"/>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row>
    <row r="103" spans="1:176" s="1" customFormat="1" x14ac:dyDescent="0.3">
      <c r="A103" s="499"/>
      <c r="B103" s="499"/>
      <c r="C103" s="910"/>
      <c r="D103" s="22"/>
      <c r="E103" s="1164"/>
      <c r="F103" s="1164"/>
      <c r="G103" s="1164"/>
      <c r="H103" s="1164"/>
      <c r="I103" s="1164"/>
      <c r="J103" s="1164"/>
      <c r="K103" s="1164"/>
      <c r="L103" s="1164"/>
      <c r="M103" s="1164"/>
      <c r="N103" s="1164"/>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row>
    <row r="104" spans="1:176" s="1" customFormat="1" ht="19.149999999999999" customHeight="1" x14ac:dyDescent="0.3">
      <c r="A104" s="499"/>
      <c r="B104" s="499"/>
      <c r="C104" s="910"/>
      <c r="D104" s="22"/>
      <c r="E104" s="1389"/>
      <c r="F104" s="1389"/>
      <c r="G104" s="1389"/>
      <c r="H104" s="1389"/>
      <c r="I104" s="1389"/>
      <c r="J104" s="1389"/>
      <c r="K104" s="1389"/>
      <c r="L104" s="1389"/>
      <c r="M104" s="1389"/>
      <c r="N104" s="1389"/>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row>
    <row r="105" spans="1:176" x14ac:dyDescent="0.3">
      <c r="A105" s="679"/>
      <c r="B105" s="679"/>
      <c r="C105" s="930" t="s">
        <v>298</v>
      </c>
      <c r="D105" s="647">
        <f>+$D$4</f>
        <v>9.1199999999999992</v>
      </c>
      <c r="E105" s="655" t="s">
        <v>1655</v>
      </c>
      <c r="F105" s="690"/>
      <c r="G105" s="725"/>
      <c r="H105" s="725"/>
      <c r="I105" s="725"/>
      <c r="J105" s="725"/>
      <c r="K105" s="725"/>
      <c r="L105" s="725"/>
      <c r="M105" s="936"/>
      <c r="N105" s="936"/>
      <c r="O105" s="936"/>
      <c r="Q105" s="674"/>
    </row>
    <row r="106" spans="1:176" x14ac:dyDescent="0.3">
      <c r="A106" s="679"/>
      <c r="B106" s="679"/>
      <c r="C106" s="929"/>
      <c r="D106" s="655" t="s">
        <v>968</v>
      </c>
      <c r="E106" s="659" t="s">
        <v>1657</v>
      </c>
      <c r="F106" s="681"/>
      <c r="G106" s="725"/>
      <c r="H106" s="725"/>
      <c r="I106" s="725"/>
      <c r="J106" s="725"/>
      <c r="K106" s="725"/>
      <c r="L106" s="725"/>
      <c r="M106" s="936"/>
      <c r="N106" s="936"/>
      <c r="O106" s="936"/>
      <c r="Q106" s="674"/>
    </row>
    <row r="107" spans="1:176" s="1057" customFormat="1" ht="6" customHeight="1" x14ac:dyDescent="0.3">
      <c r="A107" s="679"/>
      <c r="B107" s="679"/>
      <c r="C107" s="1025"/>
      <c r="D107" s="1023"/>
      <c r="F107" s="1878"/>
      <c r="G107" s="1878"/>
      <c r="H107" s="724"/>
      <c r="I107" s="724"/>
      <c r="J107" s="724"/>
      <c r="K107" s="724"/>
      <c r="L107" s="724"/>
      <c r="M107" s="724"/>
      <c r="N107" s="1879"/>
      <c r="O107" s="1879"/>
      <c r="Q107" s="674"/>
    </row>
    <row r="108" spans="1:176" x14ac:dyDescent="0.3">
      <c r="A108" s="679">
        <v>13</v>
      </c>
      <c r="B108" s="679">
        <v>93</v>
      </c>
      <c r="C108" s="929"/>
      <c r="D108" s="638"/>
      <c r="E108" s="695" t="s">
        <v>98</v>
      </c>
      <c r="F108" s="735" t="s">
        <v>981</v>
      </c>
      <c r="G108" s="685"/>
      <c r="H108" s="685"/>
      <c r="I108" s="685"/>
      <c r="J108" s="685"/>
      <c r="K108" s="685"/>
      <c r="L108" s="685"/>
      <c r="M108" s="610"/>
      <c r="N108" s="610"/>
      <c r="O108" s="610"/>
      <c r="Q108" s="674"/>
    </row>
    <row r="109" spans="1:176" ht="80.25" customHeight="1" x14ac:dyDescent="0.3">
      <c r="A109" s="679">
        <v>116</v>
      </c>
      <c r="B109" s="679">
        <v>77</v>
      </c>
      <c r="C109" s="1025"/>
      <c r="D109" s="638"/>
      <c r="E109" s="2223" t="s">
        <v>2015</v>
      </c>
      <c r="F109" s="2223"/>
      <c r="G109" s="2223"/>
      <c r="H109" s="2223"/>
      <c r="I109" s="2223"/>
      <c r="J109" s="2223"/>
      <c r="K109" s="2223"/>
      <c r="L109" s="2223"/>
      <c r="M109" s="2223"/>
      <c r="N109" s="2223"/>
      <c r="O109" s="610"/>
      <c r="Q109" s="1916" t="s">
        <v>2013</v>
      </c>
    </row>
    <row r="110" spans="1:176" ht="63.75" customHeight="1" x14ac:dyDescent="0.3">
      <c r="A110" s="679"/>
      <c r="B110" s="679"/>
      <c r="C110" s="929"/>
      <c r="D110" s="638"/>
      <c r="E110" s="2223" t="s">
        <v>928</v>
      </c>
      <c r="F110" s="2223"/>
      <c r="G110" s="2223"/>
      <c r="H110" s="2223"/>
      <c r="I110" s="2223"/>
      <c r="J110" s="2223"/>
      <c r="K110" s="2223"/>
      <c r="L110" s="2223"/>
      <c r="M110" s="2223"/>
      <c r="N110" s="2223"/>
      <c r="O110" s="610"/>
      <c r="Q110" s="674"/>
    </row>
    <row r="111" spans="1:176" ht="46.5" customHeight="1" x14ac:dyDescent="0.3">
      <c r="A111" s="679"/>
      <c r="B111" s="679"/>
      <c r="C111" s="929"/>
      <c r="D111" s="638"/>
      <c r="E111" s="2223" t="s">
        <v>918</v>
      </c>
      <c r="F111" s="2223"/>
      <c r="G111" s="2223"/>
      <c r="H111" s="2223"/>
      <c r="I111" s="2223"/>
      <c r="J111" s="2223"/>
      <c r="K111" s="2223"/>
      <c r="L111" s="2223"/>
      <c r="M111" s="2223"/>
      <c r="N111" s="2223"/>
      <c r="O111" s="610"/>
      <c r="Q111" s="674"/>
    </row>
    <row r="112" spans="1:176" ht="63.75" customHeight="1" x14ac:dyDescent="0.3">
      <c r="A112" s="679"/>
      <c r="B112" s="679"/>
      <c r="C112" s="929"/>
      <c r="D112" s="638"/>
      <c r="E112" s="2223" t="s">
        <v>1271</v>
      </c>
      <c r="F112" s="2223"/>
      <c r="G112" s="2223"/>
      <c r="H112" s="2223"/>
      <c r="I112" s="2223"/>
      <c r="J112" s="2223"/>
      <c r="K112" s="2223"/>
      <c r="L112" s="2223"/>
      <c r="M112" s="2223"/>
      <c r="N112" s="2223"/>
      <c r="O112" s="610"/>
      <c r="Q112" s="696" t="s">
        <v>1270</v>
      </c>
    </row>
    <row r="113" spans="1:17" s="1057" customFormat="1" ht="6" customHeight="1" x14ac:dyDescent="0.3">
      <c r="A113" s="679"/>
      <c r="B113" s="679"/>
      <c r="C113" s="1025"/>
      <c r="D113" s="1023"/>
      <c r="F113" s="1878"/>
      <c r="G113" s="1878"/>
      <c r="H113" s="724"/>
      <c r="I113" s="724"/>
      <c r="J113" s="724"/>
      <c r="K113" s="724"/>
      <c r="L113" s="724"/>
      <c r="M113" s="724"/>
      <c r="N113" s="1879"/>
      <c r="O113" s="1879"/>
      <c r="Q113" s="674"/>
    </row>
    <row r="114" spans="1:17" x14ac:dyDescent="0.3">
      <c r="A114" s="679">
        <v>13</v>
      </c>
      <c r="B114" s="679">
        <v>93</v>
      </c>
      <c r="C114" s="929"/>
      <c r="D114" s="638"/>
      <c r="E114" s="695" t="s">
        <v>976</v>
      </c>
      <c r="F114" s="681"/>
      <c r="G114" s="685"/>
      <c r="H114" s="685"/>
      <c r="I114" s="685"/>
      <c r="J114" s="685"/>
      <c r="K114" s="685"/>
      <c r="L114" s="685"/>
      <c r="M114" s="610"/>
      <c r="N114" s="610"/>
      <c r="O114" s="610"/>
      <c r="Q114" s="674"/>
    </row>
    <row r="115" spans="1:17" ht="64.5" customHeight="1" x14ac:dyDescent="0.3">
      <c r="A115" s="679">
        <v>116</v>
      </c>
      <c r="B115" s="679">
        <v>77</v>
      </c>
      <c r="C115" s="929"/>
      <c r="D115" s="638"/>
      <c r="E115" s="2223" t="s">
        <v>908</v>
      </c>
      <c r="F115" s="2223"/>
      <c r="G115" s="2223"/>
      <c r="H115" s="2223"/>
      <c r="I115" s="2223"/>
      <c r="J115" s="2223"/>
      <c r="K115" s="2223"/>
      <c r="L115" s="2223"/>
      <c r="M115" s="2223"/>
      <c r="N115" s="2223"/>
      <c r="O115" s="610"/>
      <c r="Q115" s="674"/>
    </row>
    <row r="116" spans="1:17" ht="46.5" customHeight="1" x14ac:dyDescent="0.3">
      <c r="A116" s="679"/>
      <c r="B116" s="679"/>
      <c r="C116" s="929"/>
      <c r="D116" s="638"/>
      <c r="E116" s="2223" t="s">
        <v>919</v>
      </c>
      <c r="F116" s="2223"/>
      <c r="G116" s="2223"/>
      <c r="H116" s="2223"/>
      <c r="I116" s="2223"/>
      <c r="J116" s="2223"/>
      <c r="K116" s="2223"/>
      <c r="L116" s="2223"/>
      <c r="M116" s="2223"/>
      <c r="N116" s="2223"/>
      <c r="O116" s="610"/>
      <c r="Q116" s="674"/>
    </row>
    <row r="117" spans="1:17" ht="47.25" customHeight="1" x14ac:dyDescent="0.3">
      <c r="A117" s="679"/>
      <c r="B117" s="679"/>
      <c r="C117" s="929"/>
      <c r="D117" s="638"/>
      <c r="E117" s="2223" t="s">
        <v>920</v>
      </c>
      <c r="F117" s="2223"/>
      <c r="G117" s="2223"/>
      <c r="H117" s="2223"/>
      <c r="I117" s="2223"/>
      <c r="J117" s="2223"/>
      <c r="K117" s="2223"/>
      <c r="L117" s="2223"/>
      <c r="M117" s="2223"/>
      <c r="N117" s="2223"/>
      <c r="O117" s="610"/>
      <c r="Q117" s="674"/>
    </row>
    <row r="118" spans="1:17" ht="33.75" customHeight="1" x14ac:dyDescent="0.3">
      <c r="A118" s="679"/>
      <c r="B118" s="679"/>
      <c r="C118" s="734"/>
      <c r="E118" s="2223" t="str">
        <f>"The level of accumulated depreciation for infrastructure assets was determined based on the age of the asset and the useful life adopted by Council for the asset type. Estimated useful lives and residual values are disclosed in note "&amp;'Note 6'!F5&amp;"."</f>
        <v>The level of accumulated depreciation for infrastructure assets was determined based on the age of the asset and the useful life adopted by Council for the asset type. Estimated useful lives and residual values are disclosed in note 6.1.</v>
      </c>
      <c r="F118" s="2223"/>
      <c r="G118" s="2223"/>
      <c r="H118" s="2223"/>
      <c r="I118" s="2223"/>
      <c r="J118" s="2223"/>
      <c r="K118" s="2223"/>
      <c r="L118" s="2223"/>
      <c r="M118" s="2223"/>
      <c r="N118" s="2223"/>
      <c r="O118" s="610"/>
      <c r="Q118" s="674"/>
    </row>
    <row r="119" spans="1:17" ht="46.5" customHeight="1" x14ac:dyDescent="0.3">
      <c r="A119" s="679"/>
      <c r="B119" s="679"/>
      <c r="C119" s="929"/>
      <c r="D119" s="1023"/>
      <c r="E119" s="2223" t="s">
        <v>1543</v>
      </c>
      <c r="F119" s="2223"/>
      <c r="G119" s="2223"/>
      <c r="H119" s="2223"/>
      <c r="I119" s="2223"/>
      <c r="J119" s="2223"/>
      <c r="K119" s="2223"/>
      <c r="L119" s="2223"/>
      <c r="M119" s="2223"/>
      <c r="N119" s="2223"/>
      <c r="O119" s="610"/>
      <c r="Q119" s="696" t="s">
        <v>1270</v>
      </c>
    </row>
    <row r="120" spans="1:17" x14ac:dyDescent="0.3">
      <c r="A120" s="679"/>
      <c r="B120" s="679"/>
      <c r="C120" s="929"/>
      <c r="D120" s="638"/>
      <c r="E120" s="2234" t="s">
        <v>921</v>
      </c>
      <c r="F120" s="2234"/>
      <c r="G120" s="2234"/>
      <c r="H120" s="2234"/>
      <c r="I120" s="2234"/>
      <c r="J120" s="2234"/>
      <c r="K120" s="2234"/>
      <c r="L120" s="2234"/>
      <c r="M120" s="2234"/>
      <c r="N120" s="610"/>
      <c r="O120" s="610"/>
      <c r="Q120" s="674"/>
    </row>
    <row r="121" spans="1:17" ht="6" customHeight="1" x14ac:dyDescent="0.3">
      <c r="A121" s="679"/>
      <c r="B121" s="679"/>
      <c r="C121" s="1025"/>
      <c r="D121" s="638"/>
      <c r="E121" s="676"/>
      <c r="F121" s="676"/>
      <c r="G121" s="676"/>
      <c r="H121" s="676"/>
      <c r="I121" s="676"/>
      <c r="J121" s="676"/>
      <c r="K121" s="676"/>
      <c r="L121" s="676"/>
      <c r="M121" s="676"/>
      <c r="N121" s="610"/>
      <c r="O121" s="610"/>
      <c r="Q121" s="674"/>
    </row>
    <row r="122" spans="1:17" x14ac:dyDescent="0.3">
      <c r="A122" s="679"/>
      <c r="B122" s="679"/>
      <c r="C122" s="1025"/>
      <c r="D122" s="638"/>
      <c r="E122" s="697" t="s">
        <v>909</v>
      </c>
      <c r="F122" s="681"/>
      <c r="G122" s="685"/>
      <c r="H122" s="685"/>
      <c r="I122" s="685"/>
      <c r="J122" s="685"/>
      <c r="K122" s="685"/>
      <c r="L122" s="685"/>
      <c r="M122" s="610"/>
      <c r="N122" s="610"/>
      <c r="O122" s="610"/>
      <c r="Q122" s="674"/>
    </row>
    <row r="123" spans="1:17" ht="114.75" customHeight="1" x14ac:dyDescent="0.3">
      <c r="A123" s="679"/>
      <c r="B123" s="679"/>
      <c r="C123" s="1025"/>
      <c r="D123" s="638"/>
      <c r="E123" s="2222" t="s">
        <v>2017</v>
      </c>
      <c r="F123" s="2222"/>
      <c r="G123" s="2222"/>
      <c r="H123" s="2222"/>
      <c r="I123" s="2222"/>
      <c r="J123" s="2222"/>
      <c r="K123" s="2222"/>
      <c r="L123" s="2222"/>
      <c r="M123" s="2222"/>
      <c r="N123" s="2222"/>
      <c r="O123" s="610"/>
      <c r="Q123" s="1917" t="s">
        <v>2013</v>
      </c>
    </row>
    <row r="124" spans="1:17" ht="80.25" customHeight="1" x14ac:dyDescent="0.3">
      <c r="A124" s="679"/>
      <c r="B124" s="679"/>
      <c r="C124" s="1025"/>
      <c r="D124" s="638"/>
      <c r="E124" s="2223" t="s">
        <v>923</v>
      </c>
      <c r="F124" s="2223"/>
      <c r="G124" s="2223"/>
      <c r="H124" s="2223"/>
      <c r="I124" s="2223"/>
      <c r="J124" s="2223"/>
      <c r="K124" s="2223"/>
      <c r="L124" s="2223"/>
      <c r="M124" s="2223"/>
      <c r="N124" s="2223"/>
      <c r="O124" s="610"/>
      <c r="Q124" s="674"/>
    </row>
    <row r="125" spans="1:17" s="1057" customFormat="1" ht="6" customHeight="1" x14ac:dyDescent="0.3">
      <c r="A125" s="679"/>
      <c r="B125" s="679"/>
      <c r="C125" s="1025"/>
      <c r="D125" s="1023"/>
      <c r="E125" s="1878"/>
      <c r="F125" s="1878"/>
      <c r="G125" s="1878"/>
      <c r="H125" s="1878"/>
      <c r="I125" s="1878"/>
      <c r="J125" s="1878"/>
      <c r="K125" s="1878"/>
      <c r="L125" s="1878"/>
      <c r="M125" s="1878"/>
      <c r="N125" s="1879"/>
      <c r="O125" s="1879"/>
      <c r="Q125" s="674"/>
    </row>
    <row r="126" spans="1:17" x14ac:dyDescent="0.3">
      <c r="A126" s="679"/>
      <c r="B126" s="679"/>
      <c r="C126" s="1025"/>
      <c r="D126" s="638"/>
      <c r="E126" s="697" t="s">
        <v>636</v>
      </c>
      <c r="F126" s="681"/>
      <c r="G126" s="685"/>
      <c r="H126" s="685"/>
      <c r="I126" s="685"/>
      <c r="J126" s="685"/>
      <c r="K126" s="685"/>
      <c r="L126" s="685"/>
      <c r="M126" s="610"/>
      <c r="N126" s="610"/>
      <c r="O126" s="610"/>
      <c r="Q126" s="674"/>
    </row>
    <row r="127" spans="1:17" ht="66.75" customHeight="1" x14ac:dyDescent="0.3">
      <c r="A127" s="679"/>
      <c r="B127" s="679"/>
      <c r="C127" s="1025"/>
      <c r="D127" s="638"/>
      <c r="E127" s="2223" t="s">
        <v>2018</v>
      </c>
      <c r="F127" s="2223"/>
      <c r="G127" s="2223"/>
      <c r="H127" s="2223"/>
      <c r="I127" s="2223"/>
      <c r="J127" s="2223"/>
      <c r="K127" s="2223"/>
      <c r="L127" s="2223"/>
      <c r="M127" s="2223"/>
      <c r="N127" s="2223"/>
      <c r="O127" s="610"/>
      <c r="Q127" s="1916" t="s">
        <v>2013</v>
      </c>
    </row>
    <row r="128" spans="1:17" s="1057" customFormat="1" ht="6" customHeight="1" x14ac:dyDescent="0.3">
      <c r="A128" s="679"/>
      <c r="B128" s="679"/>
      <c r="C128" s="1025"/>
      <c r="D128" s="1023"/>
      <c r="E128" s="1878"/>
      <c r="F128" s="1878"/>
      <c r="G128" s="1878"/>
      <c r="H128" s="1878"/>
      <c r="I128" s="1878"/>
      <c r="J128" s="1878"/>
      <c r="K128" s="1878"/>
      <c r="L128" s="1878"/>
      <c r="M128" s="1878"/>
      <c r="N128" s="1879"/>
      <c r="O128" s="1879"/>
      <c r="Q128" s="674"/>
    </row>
    <row r="129" spans="1:24" x14ac:dyDescent="0.3">
      <c r="A129" s="679"/>
      <c r="B129" s="679"/>
      <c r="C129" s="1025"/>
      <c r="D129" s="638"/>
      <c r="E129" s="697" t="s">
        <v>365</v>
      </c>
      <c r="F129" s="681"/>
      <c r="G129" s="685"/>
      <c r="H129" s="685"/>
      <c r="I129" s="685"/>
      <c r="J129" s="685"/>
      <c r="K129" s="685"/>
      <c r="L129" s="685"/>
      <c r="M129" s="610"/>
      <c r="N129" s="610"/>
      <c r="O129" s="610"/>
      <c r="Q129" s="674"/>
    </row>
    <row r="130" spans="1:24" ht="65.25" customHeight="1" x14ac:dyDescent="0.3">
      <c r="A130" s="679"/>
      <c r="B130" s="679"/>
      <c r="C130" s="1025"/>
      <c r="D130" s="638"/>
      <c r="E130" s="2223" t="s">
        <v>2016</v>
      </c>
      <c r="F130" s="2223"/>
      <c r="G130" s="2223"/>
      <c r="H130" s="2223"/>
      <c r="I130" s="2223"/>
      <c r="J130" s="2223"/>
      <c r="K130" s="2223"/>
      <c r="L130" s="2223"/>
      <c r="M130" s="2223"/>
      <c r="N130" s="2223"/>
      <c r="O130" s="610"/>
      <c r="Q130" s="1917" t="s">
        <v>2013</v>
      </c>
    </row>
    <row r="131" spans="1:24" x14ac:dyDescent="0.3">
      <c r="A131" s="679"/>
      <c r="B131" s="679"/>
      <c r="C131" s="929"/>
      <c r="D131" s="638"/>
      <c r="E131" s="2223"/>
      <c r="F131" s="2223"/>
      <c r="G131" s="2223"/>
      <c r="H131" s="2223"/>
      <c r="I131" s="2223"/>
      <c r="J131" s="2223"/>
      <c r="K131" s="2223"/>
      <c r="L131" s="2223"/>
      <c r="M131" s="2223"/>
      <c r="N131" s="2223"/>
      <c r="O131" s="610"/>
      <c r="Q131" s="674"/>
    </row>
    <row r="132" spans="1:24" x14ac:dyDescent="0.3">
      <c r="A132" s="679"/>
      <c r="B132" s="679"/>
      <c r="C132" s="647" t="s">
        <v>298</v>
      </c>
      <c r="D132" s="647">
        <f>+$D$4</f>
        <v>9.1199999999999992</v>
      </c>
      <c r="E132" s="655" t="s">
        <v>1655</v>
      </c>
      <c r="F132" s="937"/>
      <c r="G132" s="685"/>
      <c r="H132" s="685"/>
      <c r="I132" s="685"/>
      <c r="J132" s="685"/>
      <c r="K132" s="685"/>
      <c r="L132" s="685"/>
      <c r="M132" s="610"/>
      <c r="N132" s="610"/>
      <c r="O132" s="610"/>
      <c r="Q132" s="674"/>
    </row>
    <row r="133" spans="1:24" s="1057" customFormat="1" x14ac:dyDescent="0.3">
      <c r="A133" s="679"/>
      <c r="B133" s="679"/>
      <c r="C133" s="1060"/>
      <c r="D133" s="655" t="s">
        <v>968</v>
      </c>
      <c r="E133" s="659" t="s">
        <v>1657</v>
      </c>
      <c r="F133" s="1559"/>
      <c r="G133" s="725"/>
      <c r="H133" s="725"/>
      <c r="I133" s="725"/>
      <c r="J133" s="725"/>
      <c r="K133" s="725"/>
      <c r="L133" s="725"/>
      <c r="M133" s="1556"/>
      <c r="N133" s="1556"/>
      <c r="O133" s="1556"/>
      <c r="Q133" s="674"/>
    </row>
    <row r="134" spans="1:24" s="1057" customFormat="1" ht="65.25" customHeight="1" x14ac:dyDescent="0.3">
      <c r="A134" s="679"/>
      <c r="B134" s="679"/>
      <c r="C134" s="1060"/>
      <c r="D134" s="655"/>
      <c r="E134" s="2223" t="s">
        <v>1961</v>
      </c>
      <c r="F134" s="2223"/>
      <c r="G134" s="2223"/>
      <c r="H134" s="2223"/>
      <c r="I134" s="2223"/>
      <c r="J134" s="2223"/>
      <c r="K134" s="2223"/>
      <c r="L134" s="2223"/>
      <c r="M134" s="2223"/>
      <c r="N134" s="2223"/>
      <c r="O134" s="1915"/>
      <c r="Q134" s="674"/>
    </row>
    <row r="135" spans="1:24" s="1057" customFormat="1" ht="6" customHeight="1" x14ac:dyDescent="0.3">
      <c r="A135" s="679"/>
      <c r="B135" s="679"/>
      <c r="C135" s="1060"/>
      <c r="D135" s="1060"/>
      <c r="E135" s="655"/>
      <c r="F135" s="1559"/>
      <c r="G135" s="725"/>
      <c r="H135" s="725"/>
      <c r="I135" s="725"/>
      <c r="J135" s="725"/>
      <c r="K135" s="725"/>
      <c r="L135" s="725"/>
      <c r="M135" s="1556"/>
      <c r="N135" s="1556"/>
      <c r="O135" s="1556"/>
      <c r="Q135" s="674"/>
    </row>
    <row r="136" spans="1:24" x14ac:dyDescent="0.3">
      <c r="A136" s="679"/>
      <c r="B136" s="679"/>
      <c r="C136" s="929"/>
      <c r="D136" s="638"/>
      <c r="E136" s="697" t="s">
        <v>751</v>
      </c>
      <c r="F136" s="681"/>
      <c r="G136" s="685"/>
      <c r="H136" s="685"/>
      <c r="I136" s="685"/>
      <c r="J136" s="685"/>
      <c r="K136" s="685"/>
      <c r="L136" s="685"/>
      <c r="M136" s="610"/>
      <c r="N136" s="610"/>
      <c r="O136" s="610"/>
      <c r="Q136" s="674"/>
    </row>
    <row r="137" spans="1:24" x14ac:dyDescent="0.3">
      <c r="A137" s="679"/>
      <c r="B137" s="679"/>
      <c r="C137" s="929"/>
      <c r="D137" s="638"/>
      <c r="E137" s="737" t="s">
        <v>922</v>
      </c>
      <c r="F137" s="737"/>
      <c r="G137" s="737"/>
      <c r="H137" s="737"/>
      <c r="I137" s="737"/>
      <c r="J137" s="737"/>
      <c r="K137" s="737"/>
      <c r="L137" s="737"/>
      <c r="M137" s="737"/>
      <c r="N137" s="737"/>
      <c r="O137" s="610"/>
      <c r="Q137" s="674"/>
    </row>
    <row r="138" spans="1:24" x14ac:dyDescent="0.3">
      <c r="A138" s="502"/>
      <c r="B138" s="502"/>
      <c r="C138" s="930"/>
      <c r="D138" s="969"/>
      <c r="E138" s="970"/>
      <c r="F138" s="971"/>
      <c r="G138" s="871"/>
      <c r="H138" s="972"/>
      <c r="I138" s="972"/>
      <c r="J138" s="972"/>
      <c r="K138" s="972"/>
      <c r="L138" s="972"/>
      <c r="M138" s="972"/>
      <c r="N138" s="972"/>
      <c r="O138" s="972"/>
      <c r="P138" s="643"/>
    </row>
    <row r="139" spans="1:24" x14ac:dyDescent="0.3">
      <c r="A139" s="679"/>
      <c r="B139" s="679"/>
      <c r="C139" s="929"/>
      <c r="D139" s="695" t="s">
        <v>54</v>
      </c>
      <c r="E139" s="695" t="s">
        <v>994</v>
      </c>
      <c r="F139" s="632"/>
      <c r="G139" s="695"/>
      <c r="H139" s="695"/>
      <c r="I139" s="695"/>
      <c r="J139" s="695"/>
      <c r="K139" s="695"/>
      <c r="L139" s="695"/>
      <c r="M139" s="695"/>
      <c r="N139" s="983"/>
      <c r="O139" s="974"/>
      <c r="R139" s="1085"/>
      <c r="S139" s="1085"/>
      <c r="T139" s="1085"/>
      <c r="U139" s="1085"/>
      <c r="V139" s="1085"/>
      <c r="W139" s="1085"/>
      <c r="X139" s="1085"/>
    </row>
    <row r="140" spans="1:24" x14ac:dyDescent="0.3">
      <c r="A140" s="679">
        <v>13</v>
      </c>
      <c r="B140" s="632"/>
      <c r="C140" s="929"/>
      <c r="D140" s="973"/>
      <c r="E140" s="2235" t="s">
        <v>1346</v>
      </c>
      <c r="F140" s="2235"/>
      <c r="G140" s="2235"/>
      <c r="H140" s="2235"/>
      <c r="I140" s="2235"/>
      <c r="J140" s="2235"/>
      <c r="K140" s="2235"/>
      <c r="L140" s="2235"/>
      <c r="M140" s="2235"/>
      <c r="N140" s="983"/>
      <c r="O140" s="974"/>
    </row>
    <row r="141" spans="1:24" ht="66" customHeight="1" x14ac:dyDescent="0.3">
      <c r="A141" s="679" t="s">
        <v>926</v>
      </c>
      <c r="B141" s="679"/>
      <c r="C141" s="929"/>
      <c r="D141" s="973"/>
      <c r="E141" s="1437" t="s">
        <v>950</v>
      </c>
      <c r="F141" s="1165" t="s">
        <v>952</v>
      </c>
      <c r="G141" s="2225" t="s">
        <v>1002</v>
      </c>
      <c r="H141" s="2226"/>
      <c r="I141" s="2227"/>
      <c r="J141" s="2254" t="s">
        <v>949</v>
      </c>
      <c r="K141" s="2255"/>
      <c r="L141" s="2225" t="s">
        <v>951</v>
      </c>
      <c r="M141" s="2226"/>
      <c r="N141" s="2227"/>
      <c r="O141" s="974"/>
      <c r="Q141" s="1812" t="s">
        <v>1951</v>
      </c>
    </row>
    <row r="142" spans="1:24" ht="33" customHeight="1" x14ac:dyDescent="0.3">
      <c r="A142" s="679"/>
      <c r="B142" s="679"/>
      <c r="C142" s="929"/>
      <c r="D142" s="973"/>
      <c r="E142" s="1086" t="s">
        <v>996</v>
      </c>
      <c r="F142" s="1273" t="s">
        <v>997</v>
      </c>
      <c r="G142" s="2228" t="s">
        <v>905</v>
      </c>
      <c r="H142" s="2229"/>
      <c r="I142" s="2230"/>
      <c r="J142" s="2228" t="s">
        <v>1000</v>
      </c>
      <c r="K142" s="2230"/>
      <c r="L142" s="2231" t="s">
        <v>907</v>
      </c>
      <c r="M142" s="2232"/>
      <c r="N142" s="2233"/>
      <c r="O142" s="974"/>
      <c r="Q142" s="2224" t="s">
        <v>1404</v>
      </c>
    </row>
    <row r="143" spans="1:24" ht="32.25" customHeight="1" x14ac:dyDescent="0.3">
      <c r="A143" s="679"/>
      <c r="B143" s="679"/>
      <c r="C143" s="929"/>
      <c r="D143" s="973"/>
      <c r="E143" s="1086" t="s">
        <v>998</v>
      </c>
      <c r="F143" s="1273" t="s">
        <v>997</v>
      </c>
      <c r="G143" s="2228" t="s">
        <v>999</v>
      </c>
      <c r="H143" s="2229"/>
      <c r="I143" s="2230"/>
      <c r="J143" s="2228" t="s">
        <v>1000</v>
      </c>
      <c r="K143" s="2230"/>
      <c r="L143" s="2231" t="s">
        <v>906</v>
      </c>
      <c r="M143" s="2232"/>
      <c r="N143" s="2233"/>
      <c r="O143" s="974"/>
      <c r="Q143" s="2224"/>
    </row>
    <row r="144" spans="1:24" ht="33" customHeight="1" x14ac:dyDescent="0.3">
      <c r="A144" s="679"/>
      <c r="B144" s="679"/>
      <c r="C144" s="1895"/>
      <c r="D144" s="973"/>
      <c r="E144" s="984" t="s">
        <v>1230</v>
      </c>
      <c r="F144" s="1320">
        <f>'Notes 2 to 5'!K555</f>
        <v>48200</v>
      </c>
      <c r="G144" s="2254" t="str">
        <f>"Refer to note "&amp;'Notes 2 to 5'!E551&amp;" for a description of the valuation basis."</f>
        <v>Refer to note 5.2 for a description of the valuation basis.</v>
      </c>
      <c r="H144" s="2256"/>
      <c r="I144" s="2256"/>
      <c r="J144" s="2256"/>
      <c r="K144" s="2256"/>
      <c r="L144" s="2256"/>
      <c r="M144" s="2256"/>
      <c r="N144" s="2255"/>
      <c r="O144" s="974"/>
      <c r="Q144" s="674"/>
    </row>
    <row r="145" spans="1:24" ht="24.75" customHeight="1" x14ac:dyDescent="0.3">
      <c r="A145" s="679"/>
      <c r="B145" s="679"/>
      <c r="C145" s="929"/>
      <c r="D145" s="973"/>
      <c r="E145" s="639"/>
      <c r="F145" s="2244" t="s">
        <v>1001</v>
      </c>
      <c r="G145" s="2244"/>
      <c r="H145" s="2244"/>
      <c r="I145" s="2244"/>
      <c r="J145" s="2244"/>
      <c r="K145" s="2244"/>
      <c r="L145" s="2244"/>
      <c r="M145" s="2244"/>
      <c r="N145" s="2244"/>
      <c r="O145" s="974"/>
      <c r="Q145" s="674"/>
    </row>
    <row r="146" spans="1:24" x14ac:dyDescent="0.3">
      <c r="A146" s="679">
        <v>13</v>
      </c>
      <c r="B146" s="679" t="s">
        <v>912</v>
      </c>
      <c r="C146" s="929"/>
      <c r="D146" s="733" t="s">
        <v>992</v>
      </c>
      <c r="E146" s="695" t="s">
        <v>993</v>
      </c>
      <c r="F146" s="632"/>
      <c r="G146" s="733"/>
      <c r="H146" s="733"/>
      <c r="I146" s="733"/>
      <c r="J146" s="733"/>
      <c r="K146" s="733"/>
      <c r="L146" s="733"/>
      <c r="M146" s="733"/>
      <c r="N146" s="610"/>
      <c r="O146" s="610"/>
      <c r="Q146" s="674"/>
    </row>
    <row r="147" spans="1:24" ht="51" customHeight="1" x14ac:dyDescent="0.3">
      <c r="A147" s="679"/>
      <c r="B147" s="679"/>
      <c r="C147" s="1895"/>
      <c r="D147" s="1023"/>
      <c r="E147" s="2223" t="str">
        <f>"The changes in level 3 property plant and equipment assets with recurring fair value measurements are detailed in note "&amp;'Note 6'!F5&amp;" (Property, infrastructure, plant and equipment). Heritage buildings, which are classified as level 3 are separately disclosed in note "&amp;'Note 6'!F5&amp;". Investment in water corporation, which is classified as level 3 has been separately disclosed in note "&amp;'Notes 2 to 5'!E551&amp;" &lt;insert other notes if other assets are classed as level 3&gt;.  "</f>
        <v xml:space="preserve">The changes in level 3 property plant and equipment assets with recurring fair value measurements are detailed in note 6.1 (Property, infrastructure, plant and equipment). Heritage buildings, which are classified as level 3 are separately disclosed in note 6.1. Investment in water corporation, which is classified as level 3 has been separately disclosed in note 5.2 &lt;insert other notes if other assets are classed as level 3&gt;.  </v>
      </c>
      <c r="F147" s="2223"/>
      <c r="G147" s="2223"/>
      <c r="H147" s="2223"/>
      <c r="I147" s="2223"/>
      <c r="J147" s="2223"/>
      <c r="K147" s="2223"/>
      <c r="L147" s="2223"/>
      <c r="M147" s="2223"/>
      <c r="N147" s="2223"/>
      <c r="O147" s="610"/>
      <c r="Q147" s="2221"/>
      <c r="R147" s="2221"/>
      <c r="S147" s="2221"/>
      <c r="T147" s="2221"/>
      <c r="U147" s="2221"/>
      <c r="V147" s="2221"/>
      <c r="W147" s="2221"/>
      <c r="X147" s="2221"/>
    </row>
    <row r="148" spans="1:24" x14ac:dyDescent="0.3">
      <c r="A148" s="679"/>
      <c r="B148" s="679"/>
      <c r="C148" s="1895"/>
      <c r="D148" s="1023"/>
      <c r="E148" s="990" t="s">
        <v>1231</v>
      </c>
      <c r="F148" s="982"/>
      <c r="G148" s="982"/>
      <c r="H148" s="982"/>
      <c r="I148" s="982"/>
      <c r="J148" s="982"/>
      <c r="K148" s="982"/>
      <c r="L148" s="982"/>
      <c r="M148" s="982"/>
      <c r="N148" s="982"/>
      <c r="O148" s="981"/>
      <c r="Q148" s="989"/>
      <c r="R148" s="989"/>
      <c r="S148" s="989"/>
      <c r="T148" s="989"/>
      <c r="U148" s="989"/>
      <c r="V148" s="989"/>
      <c r="W148" s="989"/>
      <c r="X148" s="989"/>
    </row>
    <row r="149" spans="1:24" ht="24" customHeight="1" x14ac:dyDescent="0.3">
      <c r="A149" s="679"/>
      <c r="B149" s="679"/>
      <c r="C149" s="929"/>
      <c r="D149" s="638"/>
      <c r="E149" s="2235" t="s">
        <v>1487</v>
      </c>
      <c r="F149" s="2235"/>
      <c r="G149" s="2235"/>
      <c r="H149" s="2235"/>
      <c r="I149" s="2235"/>
      <c r="J149" s="2235"/>
      <c r="K149" s="2235"/>
      <c r="L149" s="2235"/>
      <c r="M149" s="2235"/>
      <c r="N149" s="2235"/>
      <c r="O149" s="610"/>
      <c r="Q149" s="1425"/>
      <c r="R149" s="12"/>
      <c r="S149" s="12"/>
      <c r="T149" s="985"/>
      <c r="U149" s="985"/>
      <c r="V149" s="986"/>
      <c r="W149" s="986"/>
      <c r="X149" s="637"/>
    </row>
    <row r="150" spans="1:24" x14ac:dyDescent="0.3">
      <c r="A150" s="679"/>
      <c r="B150" s="679"/>
      <c r="C150" s="929"/>
      <c r="D150" s="638"/>
      <c r="E150" s="726"/>
      <c r="F150" s="726"/>
      <c r="G150" s="726"/>
      <c r="H150" s="726"/>
      <c r="I150" s="1413"/>
      <c r="J150" s="1435">
        <f>'Merge Details_Printing instr'!$A$18</f>
        <v>2023</v>
      </c>
      <c r="K150" s="1413"/>
      <c r="L150" s="1435">
        <f>'Merge Details_Printing instr'!$A$19</f>
        <v>2022</v>
      </c>
      <c r="M150" s="726"/>
      <c r="N150" s="720"/>
      <c r="O150" s="720"/>
      <c r="Q150" s="12"/>
      <c r="R150" s="12"/>
      <c r="S150" s="12"/>
      <c r="T150" s="985"/>
      <c r="U150" s="985"/>
      <c r="V150" s="987"/>
      <c r="W150" s="987"/>
      <c r="X150" s="637"/>
    </row>
    <row r="151" spans="1:24" s="1021" customFormat="1" x14ac:dyDescent="0.3">
      <c r="A151" s="679"/>
      <c r="B151" s="679"/>
      <c r="C151" s="1025"/>
      <c r="D151" s="1023"/>
      <c r="E151" s="1024"/>
      <c r="F151" s="1024"/>
      <c r="G151" s="1024"/>
      <c r="H151" s="1024"/>
      <c r="I151" s="1413"/>
      <c r="J151" s="1435" t="str">
        <f>'Merge Details_Printing instr'!$A$23</f>
        <v>$'000</v>
      </c>
      <c r="K151" s="1413"/>
      <c r="L151" s="1435" t="str">
        <f>'Merge Details_Printing instr'!$A$23</f>
        <v>$'000</v>
      </c>
      <c r="M151" s="1024"/>
      <c r="N151" s="1020"/>
      <c r="O151" s="1020"/>
      <c r="Q151" s="12"/>
      <c r="R151" s="12"/>
      <c r="S151" s="12"/>
      <c r="T151" s="985"/>
      <c r="U151" s="985"/>
      <c r="V151" s="987"/>
      <c r="W151" s="987"/>
      <c r="X151" s="1022"/>
    </row>
    <row r="152" spans="1:24" ht="16.5" customHeight="1" x14ac:dyDescent="0.3">
      <c r="A152" s="679"/>
      <c r="B152" s="679"/>
      <c r="C152" s="929"/>
      <c r="D152" s="1023"/>
      <c r="E152" s="2219" t="s">
        <v>984</v>
      </c>
      <c r="F152" s="2219"/>
      <c r="G152" s="2219"/>
      <c r="H152" s="2219"/>
      <c r="I152" s="1432"/>
      <c r="J152" s="1087">
        <f>L160</f>
        <v>48090</v>
      </c>
      <c r="K152" s="1411"/>
      <c r="L152" s="1434">
        <f>'Notes 2 to 5'!M552</f>
        <v>47250</v>
      </c>
      <c r="M152" s="726"/>
      <c r="N152" s="720"/>
      <c r="O152" s="720"/>
      <c r="Q152" s="1088" t="s">
        <v>1273</v>
      </c>
      <c r="R152" s="12"/>
      <c r="S152" s="12"/>
      <c r="T152" s="985"/>
      <c r="U152" s="985"/>
      <c r="V152" s="987"/>
      <c r="W152" s="987"/>
      <c r="X152" s="637"/>
    </row>
    <row r="153" spans="1:24" ht="35.25" customHeight="1" x14ac:dyDescent="0.3">
      <c r="A153" s="679"/>
      <c r="B153" s="679"/>
      <c r="C153" s="929"/>
      <c r="D153" s="1023"/>
      <c r="E153" s="2220" t="s">
        <v>985</v>
      </c>
      <c r="F153" s="2220"/>
      <c r="G153" s="2220"/>
      <c r="H153" s="2220"/>
      <c r="I153" s="2220"/>
      <c r="J153" s="1414"/>
      <c r="K153" s="1414"/>
      <c r="L153" s="1414"/>
      <c r="M153" s="726"/>
      <c r="N153" s="720"/>
      <c r="O153" s="720"/>
      <c r="Q153" s="12"/>
      <c r="R153" s="12"/>
      <c r="S153" s="12"/>
      <c r="T153" s="985"/>
      <c r="U153" s="985"/>
      <c r="V153" s="987"/>
      <c r="W153" s="987"/>
      <c r="X153" s="637"/>
    </row>
    <row r="154" spans="1:24" ht="17.25" customHeight="1" x14ac:dyDescent="0.3">
      <c r="A154" s="679"/>
      <c r="B154" s="679"/>
      <c r="C154" s="929"/>
      <c r="D154" s="1023"/>
      <c r="E154" s="1801" t="s">
        <v>986</v>
      </c>
      <c r="F154" s="1801"/>
      <c r="G154" s="1801"/>
      <c r="H154" s="1801"/>
      <c r="I154" s="1413"/>
      <c r="J154" s="1414"/>
      <c r="K154" s="1414"/>
      <c r="L154" s="1414"/>
      <c r="M154" s="726"/>
      <c r="N154" s="720"/>
      <c r="O154" s="720"/>
      <c r="Q154" s="378"/>
      <c r="R154" s="12"/>
      <c r="S154" s="12"/>
      <c r="T154" s="985"/>
      <c r="U154" s="985"/>
      <c r="V154" s="986"/>
      <c r="W154" s="986"/>
      <c r="X154" s="637"/>
    </row>
    <row r="155" spans="1:24" ht="36" customHeight="1" x14ac:dyDescent="0.3">
      <c r="A155" s="679"/>
      <c r="B155" s="679"/>
      <c r="C155" s="929"/>
      <c r="D155" s="1023"/>
      <c r="E155" s="2217" t="s">
        <v>1527</v>
      </c>
      <c r="F155" s="2217"/>
      <c r="G155" s="2217"/>
      <c r="H155" s="2217"/>
      <c r="I155" s="2217"/>
      <c r="J155" s="1433">
        <f>'Stat'' of Comprehensive Income'!H50</f>
        <v>110</v>
      </c>
      <c r="K155" s="1433"/>
      <c r="L155" s="1433">
        <f>'Stat'' of Comprehensive Income'!I50</f>
        <v>840</v>
      </c>
      <c r="M155" s="726"/>
      <c r="N155" s="720"/>
      <c r="O155" s="720"/>
      <c r="Q155" s="12"/>
      <c r="R155" s="12"/>
      <c r="S155" s="12"/>
      <c r="T155" s="985"/>
      <c r="U155" s="985"/>
      <c r="V155" s="985"/>
      <c r="W155" s="318"/>
      <c r="X155" s="637"/>
    </row>
    <row r="156" spans="1:24" x14ac:dyDescent="0.3">
      <c r="A156" s="679"/>
      <c r="B156" s="679"/>
      <c r="C156" s="929"/>
      <c r="D156" s="1023"/>
      <c r="E156" s="2217" t="s">
        <v>987</v>
      </c>
      <c r="F156" s="2217"/>
      <c r="G156" s="2217"/>
      <c r="H156" s="2217"/>
      <c r="I156" s="1413"/>
      <c r="J156" s="1414"/>
      <c r="K156" s="1414"/>
      <c r="L156" s="1414"/>
      <c r="M156" s="726"/>
      <c r="N156" s="720"/>
      <c r="O156" s="720"/>
      <c r="Q156" s="22"/>
      <c r="R156" s="12"/>
      <c r="S156" s="12"/>
      <c r="T156" s="12"/>
      <c r="U156" s="12"/>
      <c r="V156" s="12"/>
      <c r="W156" s="12"/>
      <c r="X156" s="637"/>
    </row>
    <row r="157" spans="1:24" x14ac:dyDescent="0.3">
      <c r="A157" s="679"/>
      <c r="B157" s="679"/>
      <c r="C157" s="929"/>
      <c r="D157" s="1023"/>
      <c r="E157" s="2217" t="s">
        <v>988</v>
      </c>
      <c r="F157" s="2217"/>
      <c r="G157" s="2217"/>
      <c r="H157" s="2217"/>
      <c r="I157" s="1413"/>
      <c r="J157" s="1414"/>
      <c r="K157" s="1414"/>
      <c r="L157" s="1414"/>
      <c r="M157" s="726"/>
      <c r="N157" s="720"/>
      <c r="O157" s="720"/>
      <c r="Q157" s="988"/>
      <c r="R157" s="637"/>
      <c r="S157" s="637"/>
      <c r="T157" s="637"/>
      <c r="U157" s="637"/>
      <c r="V157" s="637"/>
      <c r="W157" s="637"/>
      <c r="X157" s="637"/>
    </row>
    <row r="158" spans="1:24" x14ac:dyDescent="0.3">
      <c r="A158" s="679"/>
      <c r="B158" s="679"/>
      <c r="C158" s="929"/>
      <c r="D158" s="1023"/>
      <c r="E158" s="2217" t="s">
        <v>989</v>
      </c>
      <c r="F158" s="2217"/>
      <c r="G158" s="2217"/>
      <c r="H158" s="2217"/>
      <c r="I158" s="1413"/>
      <c r="J158" s="1414"/>
      <c r="K158" s="1414"/>
      <c r="L158" s="1414"/>
      <c r="M158" s="726"/>
      <c r="N158" s="720"/>
      <c r="O158" s="720"/>
      <c r="Q158" s="674"/>
    </row>
    <row r="159" spans="1:24" x14ac:dyDescent="0.3">
      <c r="A159" s="679"/>
      <c r="B159" s="679"/>
      <c r="C159" s="929"/>
      <c r="D159" s="638"/>
      <c r="E159" s="2217" t="s">
        <v>990</v>
      </c>
      <c r="F159" s="2217"/>
      <c r="G159" s="2217"/>
      <c r="H159" s="2217"/>
      <c r="I159" s="1413"/>
      <c r="J159" s="1414"/>
      <c r="K159" s="1414"/>
      <c r="L159" s="1414"/>
      <c r="M159" s="726"/>
      <c r="N159" s="720"/>
      <c r="O159" s="720"/>
      <c r="Q159" s="674"/>
    </row>
    <row r="160" spans="1:24" x14ac:dyDescent="0.3">
      <c r="A160" s="679"/>
      <c r="B160" s="679"/>
      <c r="C160" s="929"/>
      <c r="D160" s="638"/>
      <c r="E160" s="2218" t="s">
        <v>256</v>
      </c>
      <c r="F160" s="2218"/>
      <c r="G160" s="2218"/>
      <c r="H160" s="2218"/>
      <c r="I160" s="1432"/>
      <c r="J160" s="1436">
        <f>SUM(J152:J159)</f>
        <v>48200</v>
      </c>
      <c r="K160" s="1087"/>
      <c r="L160" s="1436">
        <f>SUM(L152:L159)</f>
        <v>48090</v>
      </c>
      <c r="M160" s="726"/>
      <c r="N160" s="720"/>
      <c r="O160" s="720"/>
      <c r="Q160" s="674"/>
    </row>
    <row r="161" spans="1:17" ht="3.75" customHeight="1" x14ac:dyDescent="0.3">
      <c r="A161" s="679"/>
      <c r="B161" s="679"/>
      <c r="C161" s="929"/>
      <c r="D161" s="638"/>
      <c r="E161" s="726"/>
      <c r="F161" s="723"/>
      <c r="G161" s="726"/>
      <c r="H161" s="726"/>
      <c r="I161" s="726"/>
      <c r="J161" s="726"/>
      <c r="K161" s="726"/>
      <c r="L161" s="726"/>
      <c r="M161" s="726"/>
      <c r="N161" s="720"/>
      <c r="O161" s="720"/>
      <c r="Q161" s="674"/>
    </row>
    <row r="162" spans="1:17" ht="21" customHeight="1" x14ac:dyDescent="0.3">
      <c r="A162" s="679"/>
      <c r="B162" s="679"/>
      <c r="C162" s="929"/>
      <c r="D162" s="638"/>
      <c r="E162" s="2235" t="s">
        <v>910</v>
      </c>
      <c r="F162" s="2235"/>
      <c r="G162" s="2235"/>
      <c r="H162" s="2235"/>
      <c r="I162" s="2235"/>
      <c r="J162" s="2235"/>
      <c r="K162" s="2235"/>
      <c r="L162" s="2235"/>
      <c r="M162" s="2235"/>
      <c r="N162" s="2235"/>
      <c r="O162" s="610"/>
      <c r="Q162" s="674"/>
    </row>
    <row r="163" spans="1:17" x14ac:dyDescent="0.3">
      <c r="A163" s="679">
        <v>13</v>
      </c>
      <c r="B163" s="679" t="s">
        <v>913</v>
      </c>
      <c r="C163" s="929"/>
      <c r="D163" s="733" t="s">
        <v>991</v>
      </c>
      <c r="E163" s="695" t="s">
        <v>973</v>
      </c>
      <c r="F163" s="632"/>
      <c r="G163" s="733"/>
      <c r="H163" s="733"/>
      <c r="I163" s="733"/>
      <c r="J163" s="733"/>
      <c r="K163" s="733"/>
      <c r="L163" s="733"/>
      <c r="M163" s="733"/>
      <c r="N163" s="610"/>
      <c r="O163" s="610"/>
      <c r="Q163" s="674"/>
    </row>
    <row r="164" spans="1:17" ht="33" customHeight="1" x14ac:dyDescent="0.3">
      <c r="A164" s="679"/>
      <c r="B164" s="679"/>
      <c r="C164" s="929"/>
      <c r="D164" s="638"/>
      <c r="E164" s="2217" t="s">
        <v>953</v>
      </c>
      <c r="F164" s="2217"/>
      <c r="G164" s="2217"/>
      <c r="H164" s="2217"/>
      <c r="I164" s="2217"/>
      <c r="J164" s="2217"/>
      <c r="K164" s="2217"/>
      <c r="L164" s="2217"/>
      <c r="M164" s="2217"/>
      <c r="N164" s="2217"/>
      <c r="O164" s="720"/>
      <c r="Q164" s="674"/>
    </row>
    <row r="165" spans="1:17" ht="33" customHeight="1" x14ac:dyDescent="0.3">
      <c r="A165" s="679"/>
      <c r="B165" s="679"/>
      <c r="C165" s="1895"/>
      <c r="D165" s="1023"/>
      <c r="E165" s="2234" t="str">
        <f>"Council's current policy for the valuation of property, infrastructure, plant and equipment, investment in water corporation and investment property (recurring fair value measurements) is set out in notes "&amp;'Notes 2 to 5'!E507&amp;", "&amp;'Note 6'!F5&amp;", and "&amp;'Note 6 to 8'!E5&amp;" respectively."</f>
        <v>Council's current policy for the valuation of property, infrastructure, plant and equipment, investment in water corporation and investment property (recurring fair value measurements) is set out in notes 5.1, 6.1, and 6.2 respectively.</v>
      </c>
      <c r="F165" s="2234"/>
      <c r="G165" s="2234"/>
      <c r="H165" s="2234"/>
      <c r="I165" s="2234"/>
      <c r="J165" s="2234"/>
      <c r="K165" s="2234"/>
      <c r="L165" s="2234"/>
      <c r="M165" s="2234"/>
      <c r="N165" s="2234"/>
      <c r="O165" s="610"/>
      <c r="Q165" s="674"/>
    </row>
    <row r="166" spans="1:17" x14ac:dyDescent="0.3">
      <c r="A166" s="679"/>
      <c r="B166" s="679"/>
      <c r="C166" s="929"/>
      <c r="D166" s="638"/>
      <c r="E166" s="2234" t="s">
        <v>925</v>
      </c>
      <c r="F166" s="2234"/>
      <c r="G166" s="2234"/>
      <c r="H166" s="2234"/>
      <c r="I166" s="2234"/>
      <c r="J166" s="2234"/>
      <c r="K166" s="2234"/>
      <c r="L166" s="2234"/>
      <c r="M166" s="2234"/>
      <c r="N166" s="610"/>
      <c r="O166" s="610"/>
      <c r="Q166" s="674"/>
    </row>
    <row r="167" spans="1:17" x14ac:dyDescent="0.3">
      <c r="A167" s="679"/>
      <c r="B167" s="679"/>
      <c r="C167" s="929"/>
      <c r="D167" s="638"/>
      <c r="E167" s="632"/>
      <c r="F167" s="632"/>
      <c r="J167" s="632"/>
      <c r="N167" s="610"/>
      <c r="O167" s="610"/>
      <c r="Q167" s="674"/>
    </row>
    <row r="168" spans="1:17" x14ac:dyDescent="0.3">
      <c r="A168" s="679"/>
      <c r="B168" s="679"/>
      <c r="C168" s="929"/>
      <c r="D168" s="713" t="s">
        <v>677</v>
      </c>
      <c r="E168" s="695" t="s">
        <v>972</v>
      </c>
      <c r="F168" s="632"/>
      <c r="G168" s="685"/>
      <c r="H168" s="685"/>
      <c r="I168" s="685"/>
      <c r="J168" s="685"/>
      <c r="K168" s="685"/>
      <c r="L168" s="685"/>
      <c r="M168" s="610"/>
      <c r="N168" s="610"/>
      <c r="O168" s="610"/>
      <c r="Q168" s="674"/>
    </row>
    <row r="169" spans="1:17" x14ac:dyDescent="0.3">
      <c r="A169" s="502">
        <v>13</v>
      </c>
      <c r="B169" s="502">
        <v>97</v>
      </c>
      <c r="C169" s="928"/>
      <c r="D169" s="1058"/>
      <c r="E169" s="2236" t="s">
        <v>1488</v>
      </c>
      <c r="F169" s="2236"/>
      <c r="G169" s="2236"/>
      <c r="H169" s="2236"/>
      <c r="I169" s="2236"/>
      <c r="J169" s="2236"/>
      <c r="K169" s="2236"/>
      <c r="L169" s="2236"/>
      <c r="M169" s="2236"/>
      <c r="N169" s="2236"/>
    </row>
    <row r="170" spans="1:17" ht="48.75" customHeight="1" x14ac:dyDescent="0.3">
      <c r="A170" s="502"/>
      <c r="B170" s="502"/>
      <c r="C170" s="1897"/>
      <c r="D170" s="1058"/>
      <c r="E170" s="2253" t="str">
        <f>"Council borrowings are measured at amortised cost with interest recognised in profit or loss when incurred. The fair value of borrowings disclosed in note "&amp;'Note 6 to 8'!E288&amp;" is provided by Tascorp (level 2). OR The fair value of borrowings disclosed in note  "&amp;'Note 6 to 8'!E288&amp;" equates to the carrying amount as the carrying amount  approximates fair value (level 2)."</f>
        <v>Council borrowings are measured at amortised cost with interest recognised in profit or loss when incurred. The fair value of borrowings disclosed in note 8.1 is provided by Tascorp (level 2). OR The fair value of borrowings disclosed in note  8.1 equates to the carrying amount as the carrying amount  approximates fair value (level 2).</v>
      </c>
      <c r="F170" s="2253"/>
      <c r="G170" s="2253"/>
      <c r="H170" s="2253"/>
      <c r="I170" s="2253"/>
      <c r="J170" s="2253"/>
      <c r="K170" s="2253"/>
      <c r="L170" s="2253"/>
      <c r="M170" s="2253"/>
      <c r="N170" s="2253"/>
      <c r="P170" s="702"/>
    </row>
    <row r="171" spans="1:17" s="1057" customFormat="1" ht="18.75" customHeight="1" x14ac:dyDescent="0.3">
      <c r="A171" s="1373"/>
      <c r="B171" s="1373"/>
      <c r="C171" s="928"/>
      <c r="D171" s="1058"/>
      <c r="E171" s="2236" t="s">
        <v>889</v>
      </c>
      <c r="F171" s="2236"/>
      <c r="G171" s="2236"/>
      <c r="H171" s="2236"/>
      <c r="I171" s="2236"/>
      <c r="J171" s="2236"/>
      <c r="K171" s="2236"/>
      <c r="L171" s="2236"/>
      <c r="M171" s="2236"/>
      <c r="N171" s="2236"/>
      <c r="P171" s="702"/>
    </row>
    <row r="172" spans="1:17" s="1057" customFormat="1" ht="12" customHeight="1" x14ac:dyDescent="0.3">
      <c r="A172" s="1769"/>
      <c r="B172" s="1769"/>
      <c r="C172" s="928"/>
      <c r="D172" s="928"/>
      <c r="E172" s="1772"/>
      <c r="F172" s="1772"/>
      <c r="G172" s="1772"/>
      <c r="H172" s="1772"/>
      <c r="I172" s="1772"/>
      <c r="J172" s="1772"/>
      <c r="K172" s="1772"/>
      <c r="L172" s="1772"/>
      <c r="M172" s="1772"/>
      <c r="N172" s="1772"/>
      <c r="P172" s="702"/>
    </row>
    <row r="173" spans="1:17" s="1057" customFormat="1" x14ac:dyDescent="0.3">
      <c r="A173" s="1769"/>
      <c r="B173" s="1769"/>
      <c r="C173" s="1061" t="s">
        <v>797</v>
      </c>
      <c r="D173" s="1156">
        <v>9.1300000000000008</v>
      </c>
      <c r="E173" s="1061" t="s">
        <v>796</v>
      </c>
      <c r="G173" s="1772"/>
      <c r="H173" s="1772"/>
      <c r="I173" s="1772"/>
      <c r="J173" s="1772"/>
      <c r="K173" s="1772"/>
      <c r="L173" s="1772"/>
      <c r="M173" s="1772"/>
      <c r="N173" s="1772"/>
      <c r="P173" s="702"/>
    </row>
    <row r="174" spans="1:17" s="1057" customFormat="1" x14ac:dyDescent="0.3">
      <c r="A174" s="1769"/>
      <c r="B174" s="1769"/>
      <c r="D174" s="1061" t="s">
        <v>215</v>
      </c>
      <c r="E174" s="1054" t="s">
        <v>822</v>
      </c>
      <c r="F174" s="1054"/>
      <c r="G174" s="1054"/>
      <c r="H174" s="1054"/>
      <c r="I174" s="1054"/>
      <c r="J174" s="1054"/>
      <c r="K174" s="1054"/>
      <c r="L174" s="1054"/>
      <c r="M174" s="1054"/>
      <c r="N174" s="1054"/>
      <c r="P174" s="702"/>
    </row>
    <row r="175" spans="1:17" x14ac:dyDescent="0.3">
      <c r="A175" s="502"/>
      <c r="B175" s="502"/>
      <c r="C175" s="928"/>
      <c r="D175" s="632"/>
      <c r="E175" s="632"/>
      <c r="F175" s="632"/>
      <c r="J175" s="632"/>
      <c r="O175" s="714"/>
    </row>
    <row r="176" spans="1:17" s="1057" customFormat="1" ht="32.25" customHeight="1" x14ac:dyDescent="0.3">
      <c r="A176" s="1344"/>
      <c r="B176" s="1344"/>
      <c r="C176" s="928"/>
      <c r="D176" s="1058"/>
      <c r="E176" s="1345"/>
      <c r="F176" s="1345"/>
      <c r="G176" s="1345"/>
      <c r="H176" s="1345"/>
      <c r="I176" s="1345"/>
      <c r="J176" s="1345"/>
      <c r="K176" s="1345"/>
      <c r="L176" s="1345"/>
      <c r="M176" s="1345"/>
      <c r="N176" s="1345"/>
      <c r="O176" s="714"/>
    </row>
    <row r="177" spans="1:17" x14ac:dyDescent="0.3">
      <c r="A177" s="502"/>
      <c r="B177" s="502"/>
      <c r="C177" s="928"/>
      <c r="E177" s="633"/>
      <c r="F177" s="2236"/>
      <c r="G177" s="2236"/>
      <c r="H177" s="2236"/>
      <c r="I177" s="2236"/>
      <c r="J177" s="2236"/>
      <c r="K177" s="2236"/>
      <c r="L177" s="2236"/>
      <c r="M177" s="2236"/>
      <c r="N177" s="2236"/>
      <c r="O177" s="2236"/>
    </row>
    <row r="178" spans="1:17" x14ac:dyDescent="0.3">
      <c r="A178" s="679"/>
      <c r="B178" s="679"/>
      <c r="C178" s="928"/>
      <c r="D178" s="638"/>
      <c r="E178" s="639"/>
      <c r="F178" s="681"/>
      <c r="G178" s="685"/>
      <c r="H178" s="685"/>
      <c r="I178" s="685"/>
      <c r="J178" s="685"/>
      <c r="K178" s="685"/>
      <c r="L178" s="685"/>
      <c r="M178" s="610"/>
      <c r="N178" s="610"/>
      <c r="O178" s="610"/>
      <c r="Q178" s="674"/>
    </row>
    <row r="179" spans="1:17" x14ac:dyDescent="0.3">
      <c r="A179" s="679"/>
      <c r="B179" s="679"/>
      <c r="C179" s="700"/>
      <c r="D179" s="638"/>
      <c r="E179" s="639"/>
      <c r="F179" s="681"/>
      <c r="G179" s="685"/>
      <c r="H179" s="685"/>
      <c r="I179" s="685"/>
      <c r="J179" s="685"/>
      <c r="K179" s="685"/>
      <c r="L179" s="685"/>
      <c r="M179" s="610"/>
      <c r="N179" s="610"/>
      <c r="O179" s="610"/>
      <c r="Q179" s="674"/>
    </row>
    <row r="180" spans="1:17" x14ac:dyDescent="0.3">
      <c r="A180" s="679"/>
      <c r="B180" s="679"/>
      <c r="C180" s="700"/>
      <c r="D180" s="638"/>
      <c r="E180" s="639"/>
      <c r="F180" s="681"/>
      <c r="G180" s="685"/>
      <c r="H180" s="685"/>
      <c r="I180" s="685"/>
      <c r="J180" s="685"/>
      <c r="K180" s="685"/>
      <c r="L180" s="685"/>
      <c r="M180" s="610"/>
      <c r="N180" s="610"/>
      <c r="O180" s="610"/>
      <c r="Q180" s="674"/>
    </row>
    <row r="181" spans="1:17" x14ac:dyDescent="0.3">
      <c r="A181" s="679"/>
      <c r="B181" s="679"/>
      <c r="C181" s="700"/>
      <c r="D181" s="638"/>
      <c r="E181" s="639"/>
      <c r="F181" s="681"/>
      <c r="G181" s="685"/>
      <c r="H181" s="685"/>
      <c r="I181" s="685"/>
      <c r="J181" s="685"/>
      <c r="K181" s="685"/>
      <c r="L181" s="685"/>
      <c r="M181" s="610"/>
      <c r="N181" s="610"/>
      <c r="O181" s="610"/>
      <c r="Q181" s="674"/>
    </row>
    <row r="182" spans="1:17" x14ac:dyDescent="0.3">
      <c r="A182" s="1346"/>
      <c r="B182" s="1346"/>
      <c r="C182" s="700"/>
      <c r="D182" s="1346"/>
      <c r="E182" s="1346"/>
      <c r="F182" s="1346"/>
      <c r="G182" s="1346"/>
      <c r="H182" s="1346"/>
      <c r="I182" s="1346"/>
      <c r="J182" s="1346"/>
      <c r="K182" s="1346"/>
      <c r="L182" s="1346"/>
      <c r="M182" s="1346"/>
      <c r="N182" s="1346"/>
      <c r="O182" s="1346"/>
    </row>
    <row r="183" spans="1:17" x14ac:dyDescent="0.3">
      <c r="C183" s="1346"/>
    </row>
    <row r="349" spans="2:16" s="664" customFormat="1" ht="11.25" customHeight="1" x14ac:dyDescent="0.3">
      <c r="B349" s="631"/>
      <c r="C349" s="699"/>
      <c r="D349" s="633"/>
      <c r="E349" s="634"/>
      <c r="F349" s="644"/>
      <c r="G349" s="632"/>
      <c r="H349" s="632"/>
      <c r="I349" s="632"/>
      <c r="J349" s="645"/>
      <c r="K349" s="632"/>
      <c r="L349" s="632"/>
      <c r="M349" s="632"/>
      <c r="N349" s="632"/>
      <c r="O349" s="632"/>
      <c r="P349" s="632"/>
    </row>
  </sheetData>
  <mergeCells count="92">
    <mergeCell ref="G144:N144"/>
    <mergeCell ref="M59:M60"/>
    <mergeCell ref="J74:L74"/>
    <mergeCell ref="J75:L75"/>
    <mergeCell ref="E67:N67"/>
    <mergeCell ref="E68:N68"/>
    <mergeCell ref="E98:M98"/>
    <mergeCell ref="H69:I69"/>
    <mergeCell ref="H70:I70"/>
    <mergeCell ref="H74:I74"/>
    <mergeCell ref="H75:I75"/>
    <mergeCell ref="E134:N134"/>
    <mergeCell ref="E20:N20"/>
    <mergeCell ref="M56:M57"/>
    <mergeCell ref="E26:N26"/>
    <mergeCell ref="M32:M34"/>
    <mergeCell ref="M41:M42"/>
    <mergeCell ref="F21:N21"/>
    <mergeCell ref="F22:N22"/>
    <mergeCell ref="F23:N23"/>
    <mergeCell ref="M50:M52"/>
    <mergeCell ref="F1:O1"/>
    <mergeCell ref="F2:O2"/>
    <mergeCell ref="E4:F4"/>
    <mergeCell ref="F177:O177"/>
    <mergeCell ref="M38:M39"/>
    <mergeCell ref="E166:M166"/>
    <mergeCell ref="E170:N170"/>
    <mergeCell ref="E169:N169"/>
    <mergeCell ref="J141:K141"/>
    <mergeCell ref="J142:K142"/>
    <mergeCell ref="J143:K143"/>
    <mergeCell ref="E162:N162"/>
    <mergeCell ref="E147:N147"/>
    <mergeCell ref="E171:N171"/>
    <mergeCell ref="E17:N17"/>
    <mergeCell ref="E164:N164"/>
    <mergeCell ref="Q4:Y4"/>
    <mergeCell ref="E120:M120"/>
    <mergeCell ref="E109:N109"/>
    <mergeCell ref="E110:N110"/>
    <mergeCell ref="E111:N111"/>
    <mergeCell ref="E112:N112"/>
    <mergeCell ref="E101:N101"/>
    <mergeCell ref="E97:N97"/>
    <mergeCell ref="E94:N94"/>
    <mergeCell ref="E99:N99"/>
    <mergeCell ref="E87:N87"/>
    <mergeCell ref="E88:N88"/>
    <mergeCell ref="F91:N91"/>
    <mergeCell ref="E89:N89"/>
    <mergeCell ref="E90:N90"/>
    <mergeCell ref="E16:M16"/>
    <mergeCell ref="E165:N165"/>
    <mergeCell ref="E140:M140"/>
    <mergeCell ref="E25:N25"/>
    <mergeCell ref="E102:N102"/>
    <mergeCell ref="E83:N83"/>
    <mergeCell ref="E93:N93"/>
    <mergeCell ref="J69:L69"/>
    <mergeCell ref="J76:L76"/>
    <mergeCell ref="J70:L70"/>
    <mergeCell ref="J71:L71"/>
    <mergeCell ref="F145:N145"/>
    <mergeCell ref="E157:H157"/>
    <mergeCell ref="E80:N80"/>
    <mergeCell ref="E149:N149"/>
    <mergeCell ref="L141:N141"/>
    <mergeCell ref="L142:N142"/>
    <mergeCell ref="Q147:X147"/>
    <mergeCell ref="E123:N123"/>
    <mergeCell ref="E115:N115"/>
    <mergeCell ref="E116:N116"/>
    <mergeCell ref="E117:N117"/>
    <mergeCell ref="E118:N118"/>
    <mergeCell ref="E124:N124"/>
    <mergeCell ref="E127:N127"/>
    <mergeCell ref="E130:N130"/>
    <mergeCell ref="E119:N119"/>
    <mergeCell ref="E131:N131"/>
    <mergeCell ref="Q142:Q143"/>
    <mergeCell ref="G141:I141"/>
    <mergeCell ref="G142:I142"/>
    <mergeCell ref="G143:I143"/>
    <mergeCell ref="L143:N143"/>
    <mergeCell ref="E159:H159"/>
    <mergeCell ref="E160:H160"/>
    <mergeCell ref="E152:H152"/>
    <mergeCell ref="E156:H156"/>
    <mergeCell ref="E158:H158"/>
    <mergeCell ref="E153:I153"/>
    <mergeCell ref="E155:I155"/>
  </mergeCells>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rowBreaks count="3" manualBreakCount="3">
    <brk id="62" min="2" max="14" man="1"/>
    <brk id="104" min="2" max="14" man="1"/>
    <brk id="131" min="2"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AD617"/>
  <sheetViews>
    <sheetView showGridLines="0" view="pageBreakPreview" zoomScaleNormal="100" zoomScaleSheetLayoutView="100" workbookViewId="0">
      <selection activeCell="A6" sqref="A6"/>
    </sheetView>
  </sheetViews>
  <sheetFormatPr defaultColWidth="9" defaultRowHeight="16.5" x14ac:dyDescent="0.3"/>
  <cols>
    <col min="1" max="1" width="8" style="1" customWidth="1"/>
    <col min="2" max="2" width="8.625" style="1" customWidth="1"/>
    <col min="3" max="3" width="4" style="1" customWidth="1"/>
    <col min="4" max="4" width="4.375" style="208" bestFit="1" customWidth="1"/>
    <col min="5" max="5" width="3.875" style="208" customWidth="1"/>
    <col min="6" max="6" width="4.875" style="1" customWidth="1"/>
    <col min="7" max="7" width="21.75" style="208" customWidth="1"/>
    <col min="8" max="8" width="8.75" style="1" customWidth="1"/>
    <col min="9" max="11" width="9.5" style="1" customWidth="1"/>
    <col min="12" max="12" width="3.375" style="1" customWidth="1"/>
    <col min="13" max="15" width="9.5" style="1" customWidth="1"/>
    <col min="16" max="16" width="3.75" style="1" customWidth="1"/>
    <col min="17" max="17" width="8.375" style="1" customWidth="1"/>
    <col min="18" max="18" width="28.75" style="1" customWidth="1"/>
    <col min="19" max="19" width="8.75" style="1" customWidth="1"/>
    <col min="20" max="20" width="11.125" style="12" customWidth="1"/>
    <col min="21" max="21" width="3.125" style="12" customWidth="1"/>
    <col min="22" max="22" width="7.75" style="12" customWidth="1"/>
    <col min="23" max="23" width="6" style="1" customWidth="1"/>
    <col min="24" max="24" width="11.5" style="1" customWidth="1"/>
    <col min="25" max="16384" width="9" style="1"/>
  </cols>
  <sheetData>
    <row r="1" spans="1:27" ht="16.5" customHeight="1" x14ac:dyDescent="0.3">
      <c r="A1" s="239" t="s">
        <v>217</v>
      </c>
      <c r="B1" s="239"/>
      <c r="C1" s="69" t="str">
        <f>IF('Merge Details_Printing instr'!$B$11="Insert details here",'Merge Details_Printing instr'!$A$11,'Merge Details_Printing instr'!$B$11)</f>
        <v>Council Name</v>
      </c>
      <c r="H1" s="2075" t="s">
        <v>315</v>
      </c>
      <c r="I1" s="2075"/>
      <c r="J1" s="2075"/>
      <c r="K1" s="2075"/>
      <c r="L1" s="2075"/>
      <c r="M1" s="2075"/>
      <c r="N1" s="2075"/>
      <c r="O1" s="2075"/>
    </row>
    <row r="2" spans="1:27" s="43" customFormat="1" ht="18.75" customHeight="1" x14ac:dyDescent="0.3">
      <c r="A2" s="239" t="s">
        <v>719</v>
      </c>
      <c r="B2" s="239" t="s">
        <v>218</v>
      </c>
      <c r="C2" s="141" t="str">
        <f>'Merge Details_Printing instr'!A12</f>
        <v>2022-2023 Financial Report</v>
      </c>
      <c r="D2" s="560"/>
      <c r="E2" s="560"/>
      <c r="F2" s="44"/>
      <c r="G2" s="560"/>
      <c r="H2" s="2076" t="str">
        <f>'Merge Details_Printing instr'!$A$14</f>
        <v>For the Year Ended 30 June 2023</v>
      </c>
      <c r="I2" s="2076"/>
      <c r="J2" s="2076"/>
      <c r="K2" s="2076"/>
      <c r="L2" s="2076"/>
      <c r="M2" s="2076"/>
      <c r="N2" s="2076"/>
      <c r="O2" s="2076"/>
      <c r="R2" s="1"/>
      <c r="T2" s="45"/>
      <c r="U2" s="45"/>
      <c r="V2" s="45"/>
    </row>
    <row r="3" spans="1:27" s="492" customFormat="1" ht="6" customHeight="1" x14ac:dyDescent="0.3">
      <c r="A3" s="483"/>
      <c r="B3" s="483"/>
      <c r="D3" s="1770"/>
      <c r="E3" s="1770"/>
      <c r="F3" s="4"/>
      <c r="G3" s="1770"/>
      <c r="N3" s="68"/>
      <c r="O3" s="39"/>
      <c r="R3" s="1"/>
      <c r="T3" s="22"/>
      <c r="U3" s="22"/>
      <c r="V3" s="22"/>
    </row>
    <row r="4" spans="1:27" s="492" customFormat="1" x14ac:dyDescent="0.3">
      <c r="A4" s="483"/>
      <c r="B4" s="483"/>
      <c r="D4" s="56"/>
      <c r="E4" s="56"/>
      <c r="F4" s="56"/>
      <c r="G4" s="56"/>
      <c r="H4" s="22"/>
      <c r="I4" s="22"/>
      <c r="J4" s="22"/>
      <c r="K4" s="22"/>
      <c r="L4" s="22"/>
      <c r="M4" s="22"/>
      <c r="N4" s="217">
        <f>'Merge Details_Printing instr'!A18</f>
        <v>2023</v>
      </c>
      <c r="O4" s="217">
        <f>'Merge Details_Printing instr'!A19</f>
        <v>2022</v>
      </c>
      <c r="R4" s="1"/>
      <c r="T4" s="22"/>
      <c r="U4" s="22"/>
      <c r="V4" s="22"/>
    </row>
    <row r="5" spans="1:27" s="1057" customFormat="1" x14ac:dyDescent="0.3">
      <c r="N5" s="68" t="s">
        <v>65</v>
      </c>
      <c r="O5" s="39" t="s">
        <v>65</v>
      </c>
    </row>
    <row r="6" spans="1:27" s="1057" customFormat="1" ht="17.25" thickBot="1" x14ac:dyDescent="0.35">
      <c r="A6" s="1044">
        <v>108</v>
      </c>
      <c r="B6" s="1800" t="s">
        <v>1815</v>
      </c>
      <c r="D6" s="1061" t="s">
        <v>298</v>
      </c>
      <c r="E6" s="1156">
        <v>9.14</v>
      </c>
      <c r="F6" s="1061" t="s">
        <v>1837</v>
      </c>
      <c r="G6" s="1061"/>
      <c r="H6" s="1061"/>
      <c r="I6" s="1061"/>
      <c r="J6" s="1061"/>
      <c r="K6" s="1061"/>
      <c r="L6" s="1061"/>
      <c r="M6" s="1061"/>
      <c r="N6" s="1061"/>
      <c r="O6" s="1061"/>
      <c r="P6" s="1061"/>
      <c r="Q6" s="1061"/>
      <c r="U6" s="2257"/>
      <c r="V6" s="2257"/>
      <c r="W6" s="2257"/>
      <c r="X6" s="2257"/>
      <c r="Y6" s="2257"/>
      <c r="Z6" s="2257"/>
      <c r="AA6" s="1773"/>
    </row>
    <row r="7" spans="1:27" s="1057" customFormat="1" ht="100.5" customHeight="1" thickBot="1" x14ac:dyDescent="0.35">
      <c r="A7" s="1043"/>
      <c r="B7" s="1043"/>
      <c r="F7" s="2258" t="s">
        <v>1835</v>
      </c>
      <c r="G7" s="2259"/>
      <c r="H7" s="2259"/>
      <c r="I7" s="2259"/>
      <c r="J7" s="2259"/>
      <c r="K7" s="2259"/>
      <c r="L7" s="2259"/>
      <c r="M7" s="2259"/>
      <c r="N7" s="2259"/>
      <c r="O7" s="2260"/>
      <c r="P7" s="1027"/>
      <c r="Q7" s="1027"/>
      <c r="S7" s="1059"/>
      <c r="U7" s="2257"/>
      <c r="V7" s="2257"/>
      <c r="W7" s="2257"/>
      <c r="X7" s="2257"/>
      <c r="Y7" s="2257"/>
      <c r="Z7" s="2257"/>
    </row>
    <row r="8" spans="1:27" s="492" customFormat="1" x14ac:dyDescent="0.3">
      <c r="A8" s="483"/>
      <c r="B8" s="483"/>
      <c r="D8" s="1770"/>
      <c r="E8" s="94"/>
      <c r="F8" s="94"/>
      <c r="G8" s="94"/>
      <c r="H8" s="94"/>
      <c r="I8" s="94"/>
      <c r="J8" s="94"/>
      <c r="K8" s="94"/>
      <c r="R8" s="1"/>
      <c r="T8" s="22"/>
      <c r="U8" s="22"/>
      <c r="V8" s="22"/>
    </row>
    <row r="9" spans="1:27" s="492" customFormat="1" ht="83.25" customHeight="1" x14ac:dyDescent="0.3">
      <c r="A9" s="1807">
        <v>108</v>
      </c>
      <c r="B9" s="1806" t="s">
        <v>1816</v>
      </c>
      <c r="D9" s="1770"/>
      <c r="E9" s="94"/>
      <c r="F9" s="2056" t="s">
        <v>2019</v>
      </c>
      <c r="G9" s="2056"/>
      <c r="H9" s="2056"/>
      <c r="I9" s="2056"/>
      <c r="J9" s="2056"/>
      <c r="K9" s="2056"/>
      <c r="L9" s="2056"/>
      <c r="M9" s="2056"/>
      <c r="N9" s="2056"/>
      <c r="O9" s="2056"/>
      <c r="R9" s="1"/>
      <c r="T9" s="22"/>
      <c r="U9" s="22"/>
      <c r="V9" s="22"/>
    </row>
    <row r="10" spans="1:27" s="492" customFormat="1" ht="51" customHeight="1" x14ac:dyDescent="0.3">
      <c r="A10" s="1807">
        <v>108</v>
      </c>
      <c r="B10" s="1806">
        <v>43</v>
      </c>
      <c r="D10" s="1770"/>
      <c r="E10" s="94"/>
      <c r="F10" s="2056" t="s">
        <v>2020</v>
      </c>
      <c r="G10" s="2056"/>
      <c r="H10" s="2056"/>
      <c r="I10" s="2056"/>
      <c r="J10" s="2056"/>
      <c r="K10" s="2056"/>
      <c r="L10" s="2056"/>
      <c r="M10" s="2056"/>
      <c r="N10" s="2056"/>
      <c r="O10" s="2056"/>
      <c r="R10" s="1"/>
      <c r="T10" s="22"/>
      <c r="U10" s="22"/>
      <c r="V10" s="22"/>
    </row>
    <row r="11" spans="1:27" s="492" customFormat="1" x14ac:dyDescent="0.3">
      <c r="A11" s="483"/>
      <c r="B11" s="483"/>
      <c r="D11" s="1770"/>
      <c r="E11" s="94"/>
      <c r="F11" s="94"/>
      <c r="G11" s="94"/>
      <c r="H11" s="94"/>
      <c r="I11" s="94"/>
      <c r="J11" s="16" t="s">
        <v>1532</v>
      </c>
      <c r="K11" s="1872"/>
      <c r="L11" s="1873"/>
      <c r="M11" s="1873"/>
      <c r="N11" s="1417" t="s">
        <v>1715</v>
      </c>
      <c r="O11" s="39"/>
      <c r="R11" s="1"/>
      <c r="T11" s="22"/>
      <c r="U11" s="22"/>
      <c r="V11" s="22"/>
    </row>
    <row r="12" spans="1:27" s="492" customFormat="1" ht="49.5" x14ac:dyDescent="0.3">
      <c r="A12" s="483"/>
      <c r="B12" s="483"/>
      <c r="D12" s="57"/>
      <c r="E12" s="1770"/>
      <c r="I12" s="1809" t="s">
        <v>1817</v>
      </c>
      <c r="J12" s="1809" t="s">
        <v>1818</v>
      </c>
      <c r="K12" s="1809" t="s">
        <v>1819</v>
      </c>
      <c r="L12" s="1810"/>
      <c r="M12" s="1809" t="s">
        <v>1817</v>
      </c>
      <c r="N12" s="1809" t="s">
        <v>1818</v>
      </c>
      <c r="O12" s="1809" t="s">
        <v>1819</v>
      </c>
      <c r="R12" s="1"/>
      <c r="T12" s="22"/>
      <c r="U12" s="22"/>
      <c r="V12" s="22"/>
    </row>
    <row r="13" spans="1:27" s="492" customFormat="1" x14ac:dyDescent="0.3">
      <c r="A13" s="483"/>
      <c r="B13" s="483"/>
      <c r="D13" s="57"/>
      <c r="E13" s="1770"/>
      <c r="F13" s="1805" t="s">
        <v>1820</v>
      </c>
      <c r="I13" s="1810" t="s">
        <v>1362</v>
      </c>
      <c r="J13" s="1810" t="s">
        <v>1362</v>
      </c>
      <c r="K13" s="1810" t="s">
        <v>1362</v>
      </c>
      <c r="L13" s="1808"/>
      <c r="M13" s="1810" t="s">
        <v>1362</v>
      </c>
      <c r="N13" s="1810" t="s">
        <v>1362</v>
      </c>
      <c r="O13" s="1810" t="s">
        <v>1362</v>
      </c>
      <c r="R13" s="1"/>
      <c r="T13" s="22"/>
      <c r="U13" s="22"/>
      <c r="V13" s="22"/>
    </row>
    <row r="14" spans="1:27" s="492" customFormat="1" x14ac:dyDescent="0.3">
      <c r="A14" s="1769"/>
      <c r="B14" s="483"/>
      <c r="D14" s="1162"/>
      <c r="E14" s="1162"/>
      <c r="R14" s="1"/>
      <c r="T14" s="22"/>
      <c r="U14" s="22"/>
      <c r="V14" s="22"/>
    </row>
    <row r="15" spans="1:27" s="492" customFormat="1" x14ac:dyDescent="0.3">
      <c r="A15" s="483"/>
      <c r="B15" s="483"/>
      <c r="D15" s="1162"/>
      <c r="E15" s="1162"/>
      <c r="F15" s="1804" t="s">
        <v>1821</v>
      </c>
      <c r="R15" s="599"/>
      <c r="T15" s="22"/>
      <c r="U15" s="22"/>
      <c r="V15" s="22"/>
    </row>
    <row r="16" spans="1:27" s="492" customFormat="1" ht="31.5" customHeight="1" x14ac:dyDescent="0.3">
      <c r="A16" s="483"/>
      <c r="B16" s="483"/>
      <c r="D16" s="1162"/>
      <c r="E16" s="1162"/>
      <c r="F16" s="492" t="s">
        <v>1822</v>
      </c>
      <c r="I16" s="1029">
        <v>0</v>
      </c>
      <c r="J16" s="1029">
        <v>0</v>
      </c>
      <c r="K16" s="1029">
        <v>0</v>
      </c>
      <c r="M16" s="1029">
        <v>0</v>
      </c>
      <c r="N16" s="1029">
        <v>0</v>
      </c>
      <c r="O16" s="1029">
        <v>0</v>
      </c>
      <c r="R16" s="599"/>
      <c r="T16" s="22"/>
      <c r="U16" s="22"/>
      <c r="V16" s="22"/>
    </row>
    <row r="17" spans="1:22" s="492" customFormat="1" x14ac:dyDescent="0.3">
      <c r="A17" s="483"/>
      <c r="B17" s="483"/>
      <c r="D17" s="1162"/>
      <c r="E17" s="1162"/>
      <c r="F17" s="492" t="s">
        <v>1823</v>
      </c>
      <c r="G17" s="1162"/>
      <c r="I17" s="1029">
        <v>0</v>
      </c>
      <c r="J17" s="1029">
        <v>0</v>
      </c>
      <c r="K17" s="1029">
        <v>0</v>
      </c>
      <c r="M17" s="1029">
        <v>0</v>
      </c>
      <c r="N17" s="1029">
        <v>0</v>
      </c>
      <c r="O17" s="1029">
        <v>0</v>
      </c>
      <c r="R17" s="1"/>
      <c r="T17" s="22"/>
      <c r="U17" s="22"/>
      <c r="V17" s="22"/>
    </row>
    <row r="18" spans="1:22" s="492" customFormat="1" x14ac:dyDescent="0.3">
      <c r="A18" s="483"/>
      <c r="B18" s="483"/>
      <c r="D18" s="1162"/>
      <c r="E18" s="1162"/>
      <c r="F18" s="4" t="s">
        <v>1824</v>
      </c>
      <c r="G18" s="1162"/>
      <c r="H18" s="71"/>
      <c r="I18" s="1046">
        <f>SUM(I16:I17)</f>
        <v>0</v>
      </c>
      <c r="J18" s="1046">
        <f>SUM(J16:J17)</f>
        <v>0</v>
      </c>
      <c r="K18" s="1046">
        <f>SUM(K16:K17)</f>
        <v>0</v>
      </c>
      <c r="M18" s="1046">
        <f>SUM(M16:M17)</f>
        <v>0</v>
      </c>
      <c r="N18" s="1046">
        <f>SUM(N16:N17)</f>
        <v>0</v>
      </c>
      <c r="O18" s="1046">
        <f>SUM(O16:O17)</f>
        <v>0</v>
      </c>
      <c r="R18" s="1"/>
      <c r="T18" s="22"/>
      <c r="U18" s="22"/>
      <c r="V18" s="22"/>
    </row>
    <row r="19" spans="1:22" s="492" customFormat="1" x14ac:dyDescent="0.3">
      <c r="A19" s="483"/>
      <c r="B19" s="483"/>
      <c r="D19" s="1162"/>
      <c r="E19" s="1162"/>
      <c r="G19" s="1162"/>
      <c r="N19" s="242"/>
      <c r="O19" s="242"/>
      <c r="R19" s="1"/>
      <c r="T19" s="22"/>
      <c r="U19" s="22"/>
      <c r="V19" s="22"/>
    </row>
    <row r="20" spans="1:22" s="492" customFormat="1" x14ac:dyDescent="0.3">
      <c r="A20" s="483"/>
      <c r="B20" s="483"/>
      <c r="D20" s="1162"/>
      <c r="E20" s="1162"/>
      <c r="F20" s="4" t="s">
        <v>1825</v>
      </c>
      <c r="G20" s="1162"/>
      <c r="I20" s="1029">
        <v>0</v>
      </c>
      <c r="J20" s="1029">
        <v>0</v>
      </c>
      <c r="K20" s="1029">
        <v>0</v>
      </c>
      <c r="M20" s="1029">
        <v>0</v>
      </c>
      <c r="N20" s="1029">
        <v>0</v>
      </c>
      <c r="O20" s="1029">
        <v>0</v>
      </c>
      <c r="R20" s="1"/>
      <c r="T20" s="22"/>
      <c r="U20" s="22"/>
      <c r="V20" s="22"/>
    </row>
    <row r="21" spans="1:22" s="492" customFormat="1" x14ac:dyDescent="0.3">
      <c r="A21" s="483"/>
      <c r="B21" s="483"/>
      <c r="D21" s="1162"/>
      <c r="E21" s="1162"/>
      <c r="G21" s="1162"/>
      <c r="N21" s="242"/>
      <c r="O21" s="242"/>
      <c r="R21" s="1"/>
      <c r="T21" s="22"/>
      <c r="U21" s="22"/>
      <c r="V21" s="22"/>
    </row>
    <row r="22" spans="1:22" s="492" customFormat="1" x14ac:dyDescent="0.3">
      <c r="A22" s="483"/>
      <c r="B22" s="483"/>
      <c r="D22" s="1162"/>
      <c r="E22" s="1162"/>
      <c r="F22" s="492" t="s">
        <v>446</v>
      </c>
      <c r="G22" s="1162"/>
      <c r="I22" s="1029">
        <v>0</v>
      </c>
      <c r="J22" s="1029">
        <v>0</v>
      </c>
      <c r="K22" s="1029">
        <v>0</v>
      </c>
      <c r="M22" s="1029">
        <v>0</v>
      </c>
      <c r="N22" s="1029">
        <v>0</v>
      </c>
      <c r="O22" s="1029">
        <v>0</v>
      </c>
      <c r="R22" s="1"/>
      <c r="T22" s="22"/>
      <c r="U22" s="22"/>
      <c r="V22" s="22"/>
    </row>
    <row r="23" spans="1:22" s="492" customFormat="1" x14ac:dyDescent="0.3">
      <c r="A23" s="483"/>
      <c r="B23" s="483"/>
      <c r="D23" s="1162"/>
      <c r="E23" s="1162"/>
      <c r="F23" s="492" t="s">
        <v>437</v>
      </c>
      <c r="G23" s="1162"/>
      <c r="I23" s="1029">
        <v>0</v>
      </c>
      <c r="J23" s="1029">
        <v>0</v>
      </c>
      <c r="K23" s="1029">
        <v>0</v>
      </c>
      <c r="M23" s="1029">
        <v>0</v>
      </c>
      <c r="N23" s="1029">
        <v>0</v>
      </c>
      <c r="O23" s="1029">
        <v>0</v>
      </c>
      <c r="R23" s="1"/>
      <c r="T23" s="22"/>
      <c r="U23" s="22"/>
      <c r="V23" s="22"/>
    </row>
    <row r="24" spans="1:22" s="492" customFormat="1" x14ac:dyDescent="0.3">
      <c r="A24" s="483"/>
      <c r="B24" s="483"/>
      <c r="D24" s="1162"/>
      <c r="E24" s="1162"/>
      <c r="F24" s="4" t="s">
        <v>1826</v>
      </c>
      <c r="G24" s="1162"/>
      <c r="I24" s="1046">
        <f t="shared" ref="I24:K24" si="0">SUM(I22:I23)</f>
        <v>0</v>
      </c>
      <c r="J24" s="1046">
        <f t="shared" si="0"/>
        <v>0</v>
      </c>
      <c r="K24" s="1046">
        <f t="shared" si="0"/>
        <v>0</v>
      </c>
      <c r="M24" s="1046">
        <f t="shared" ref="M24:O24" si="1">SUM(M22:M23)</f>
        <v>0</v>
      </c>
      <c r="N24" s="1046">
        <f t="shared" si="1"/>
        <v>0</v>
      </c>
      <c r="O24" s="1046">
        <f t="shared" si="1"/>
        <v>0</v>
      </c>
      <c r="R24" s="1"/>
      <c r="T24" s="22"/>
      <c r="U24" s="22"/>
      <c r="V24" s="22"/>
    </row>
    <row r="25" spans="1:22" s="492" customFormat="1" x14ac:dyDescent="0.3">
      <c r="A25" s="483"/>
      <c r="B25" s="483"/>
      <c r="D25" s="1162"/>
      <c r="E25" s="1162"/>
      <c r="G25" s="1162"/>
      <c r="N25" s="242"/>
      <c r="O25" s="243"/>
      <c r="R25" s="1"/>
      <c r="T25" s="22"/>
      <c r="U25" s="22"/>
      <c r="V25" s="22"/>
    </row>
    <row r="26" spans="1:22" s="492" customFormat="1" x14ac:dyDescent="0.3">
      <c r="A26" s="483"/>
      <c r="B26" s="483"/>
      <c r="D26" s="1162"/>
      <c r="E26" s="1162"/>
      <c r="F26" s="1804" t="s">
        <v>1827</v>
      </c>
      <c r="G26" s="1162"/>
      <c r="N26" s="242"/>
      <c r="O26" s="243"/>
      <c r="R26" s="1"/>
      <c r="T26" s="22"/>
      <c r="U26" s="22"/>
      <c r="V26" s="22"/>
    </row>
    <row r="27" spans="1:22" s="492" customFormat="1" x14ac:dyDescent="0.3">
      <c r="A27" s="483"/>
      <c r="B27" s="483"/>
      <c r="D27" s="1162"/>
      <c r="E27" s="1162"/>
      <c r="F27" s="492" t="s">
        <v>1828</v>
      </c>
      <c r="G27" s="1162"/>
      <c r="I27" s="1029">
        <v>0</v>
      </c>
      <c r="J27" s="1029">
        <v>0</v>
      </c>
      <c r="K27" s="1029">
        <v>0</v>
      </c>
      <c r="M27" s="1029">
        <v>0</v>
      </c>
      <c r="N27" s="1029">
        <v>0</v>
      </c>
      <c r="O27" s="1029">
        <v>0</v>
      </c>
      <c r="R27" s="1"/>
      <c r="T27" s="22"/>
      <c r="U27" s="22"/>
      <c r="V27" s="22"/>
    </row>
    <row r="28" spans="1:22" s="492" customFormat="1" x14ac:dyDescent="0.3">
      <c r="A28" s="483"/>
      <c r="B28" s="483"/>
      <c r="D28" s="1162"/>
      <c r="E28" s="1162"/>
      <c r="F28" s="492" t="s">
        <v>1832</v>
      </c>
      <c r="G28" s="1162"/>
      <c r="I28" s="1029">
        <v>0</v>
      </c>
      <c r="J28" s="1029">
        <v>0</v>
      </c>
      <c r="K28" s="1029">
        <v>0</v>
      </c>
      <c r="M28" s="1029">
        <v>0</v>
      </c>
      <c r="N28" s="1029">
        <v>0</v>
      </c>
      <c r="O28" s="1029">
        <v>0</v>
      </c>
      <c r="R28" s="1"/>
      <c r="T28" s="22"/>
      <c r="U28" s="22"/>
      <c r="V28" s="22"/>
    </row>
    <row r="29" spans="1:22" s="492" customFormat="1" x14ac:dyDescent="0.3">
      <c r="A29" s="483"/>
      <c r="B29" s="483"/>
      <c r="D29" s="1162"/>
      <c r="E29" s="1162"/>
      <c r="F29" s="4" t="s">
        <v>1027</v>
      </c>
      <c r="G29" s="1162"/>
      <c r="I29" s="204">
        <v>0</v>
      </c>
      <c r="J29" s="204">
        <v>0</v>
      </c>
      <c r="K29" s="204">
        <v>0</v>
      </c>
      <c r="M29" s="204">
        <v>0</v>
      </c>
      <c r="N29" s="204">
        <v>0</v>
      </c>
      <c r="O29" s="204">
        <v>0</v>
      </c>
      <c r="R29" s="599"/>
      <c r="T29" s="22"/>
      <c r="U29" s="22"/>
      <c r="V29" s="22"/>
    </row>
    <row r="30" spans="1:22" s="492" customFormat="1" x14ac:dyDescent="0.3">
      <c r="A30" s="483"/>
      <c r="B30" s="483"/>
      <c r="D30" s="1162"/>
      <c r="E30" s="1162"/>
      <c r="G30" s="1162"/>
      <c r="N30" s="242"/>
      <c r="O30" s="243"/>
      <c r="P30" s="31"/>
      <c r="R30" s="1"/>
      <c r="T30" s="22"/>
      <c r="U30" s="22"/>
      <c r="V30" s="22"/>
    </row>
    <row r="31" spans="1:22" s="492" customFormat="1" x14ac:dyDescent="0.3">
      <c r="A31" s="483"/>
      <c r="B31" s="483"/>
      <c r="D31" s="1162"/>
      <c r="E31" s="1162"/>
      <c r="F31" s="492" t="s">
        <v>1829</v>
      </c>
      <c r="G31" s="1162"/>
      <c r="I31" s="1029">
        <v>0</v>
      </c>
      <c r="J31" s="1029">
        <v>0</v>
      </c>
      <c r="K31" s="1029">
        <v>0</v>
      </c>
      <c r="M31" s="1029">
        <v>0</v>
      </c>
      <c r="N31" s="1029">
        <v>0</v>
      </c>
      <c r="O31" s="1029">
        <v>0</v>
      </c>
      <c r="R31" s="1"/>
      <c r="T31" s="22"/>
      <c r="U31" s="22"/>
      <c r="V31" s="22"/>
    </row>
    <row r="32" spans="1:22" s="492" customFormat="1" x14ac:dyDescent="0.3">
      <c r="A32" s="483"/>
      <c r="B32" s="483"/>
      <c r="D32" s="1162"/>
      <c r="E32" s="1162"/>
      <c r="F32" s="4" t="s">
        <v>1029</v>
      </c>
      <c r="G32" s="1162"/>
      <c r="I32" s="204">
        <v>0</v>
      </c>
      <c r="J32" s="204">
        <v>0</v>
      </c>
      <c r="K32" s="204">
        <v>0</v>
      </c>
      <c r="M32" s="204">
        <v>0</v>
      </c>
      <c r="N32" s="204">
        <v>0</v>
      </c>
      <c r="O32" s="204">
        <v>0</v>
      </c>
      <c r="R32" s="1"/>
      <c r="T32" s="22"/>
      <c r="U32" s="22"/>
      <c r="V32" s="22"/>
    </row>
    <row r="33" spans="1:30" s="492" customFormat="1" x14ac:dyDescent="0.3">
      <c r="A33" s="483"/>
      <c r="B33" s="483"/>
      <c r="D33" s="1162"/>
      <c r="E33" s="1162"/>
      <c r="G33" s="1162"/>
      <c r="N33" s="242"/>
      <c r="O33" s="243"/>
      <c r="R33" s="1"/>
      <c r="T33" s="22"/>
      <c r="U33" s="22"/>
      <c r="V33" s="22"/>
    </row>
    <row r="34" spans="1:30" s="492" customFormat="1" x14ac:dyDescent="0.3">
      <c r="A34" s="483"/>
      <c r="B34" s="483"/>
      <c r="D34" s="1162"/>
      <c r="E34" s="1162"/>
      <c r="F34" s="4" t="s">
        <v>1830</v>
      </c>
      <c r="G34" s="1162"/>
      <c r="I34" s="204">
        <v>0</v>
      </c>
      <c r="J34" s="204">
        <v>0</v>
      </c>
      <c r="K34" s="204">
        <v>0</v>
      </c>
      <c r="M34" s="204">
        <v>0</v>
      </c>
      <c r="N34" s="204">
        <v>0</v>
      </c>
      <c r="O34" s="204">
        <v>0</v>
      </c>
      <c r="R34" s="599"/>
      <c r="T34" s="22"/>
      <c r="U34" s="22"/>
      <c r="V34" s="22"/>
    </row>
    <row r="35" spans="1:30" s="492" customFormat="1" x14ac:dyDescent="0.3">
      <c r="A35" s="483"/>
      <c r="B35" s="483"/>
      <c r="D35" s="1162"/>
      <c r="E35" s="1162"/>
      <c r="F35" s="4"/>
      <c r="G35" s="1162"/>
      <c r="N35" s="242"/>
      <c r="O35" s="243"/>
      <c r="R35" s="599"/>
      <c r="T35" s="22"/>
      <c r="U35" s="22"/>
      <c r="V35" s="22"/>
    </row>
    <row r="36" spans="1:30" s="492" customFormat="1" x14ac:dyDescent="0.3">
      <c r="A36" s="483"/>
      <c r="B36" s="483"/>
      <c r="D36" s="1162"/>
      <c r="E36" s="1162"/>
      <c r="F36" s="4" t="s">
        <v>1831</v>
      </c>
      <c r="G36" s="1162"/>
      <c r="I36" s="1029">
        <v>0</v>
      </c>
      <c r="J36" s="1029">
        <v>0</v>
      </c>
      <c r="K36" s="1029">
        <v>0</v>
      </c>
      <c r="M36" s="1029">
        <v>0</v>
      </c>
      <c r="N36" s="1029">
        <v>0</v>
      </c>
      <c r="O36" s="1029">
        <v>0</v>
      </c>
      <c r="R36" s="1"/>
      <c r="T36" s="22"/>
      <c r="U36" s="22"/>
      <c r="V36" s="22"/>
    </row>
    <row r="37" spans="1:30" s="492" customFormat="1" x14ac:dyDescent="0.3">
      <c r="A37" s="483"/>
      <c r="B37" s="483"/>
      <c r="D37" s="1162"/>
      <c r="E37" s="1162"/>
      <c r="F37" s="4"/>
      <c r="G37" s="1162"/>
      <c r="N37" s="242"/>
      <c r="O37" s="243"/>
      <c r="R37" s="1"/>
      <c r="T37" s="22"/>
      <c r="U37" s="22"/>
      <c r="V37" s="22"/>
    </row>
    <row r="38" spans="1:30" s="12" customFormat="1" ht="14.25" customHeight="1" x14ac:dyDescent="0.3">
      <c r="A38" s="1769"/>
      <c r="B38" s="1769"/>
      <c r="C38" s="1771"/>
      <c r="D38" s="1579"/>
      <c r="E38" s="1579"/>
      <c r="F38" s="4" t="s">
        <v>1063</v>
      </c>
      <c r="G38" s="1162"/>
      <c r="H38" s="492"/>
      <c r="I38" s="1046">
        <v>0</v>
      </c>
      <c r="J38" s="1046">
        <v>0</v>
      </c>
      <c r="K38" s="1046">
        <v>0</v>
      </c>
      <c r="L38" s="4"/>
      <c r="M38" s="1046">
        <v>0</v>
      </c>
      <c r="N38" s="1046">
        <v>0</v>
      </c>
      <c r="O38" s="1046">
        <v>0</v>
      </c>
      <c r="P38" s="1"/>
      <c r="Q38" s="1"/>
      <c r="R38" s="1"/>
      <c r="S38" s="492"/>
      <c r="W38" s="1"/>
      <c r="X38" s="1"/>
      <c r="Y38" s="1"/>
      <c r="Z38" s="1"/>
      <c r="AA38" s="1"/>
      <c r="AB38" s="1"/>
      <c r="AC38" s="1"/>
      <c r="AD38" s="1"/>
    </row>
    <row r="39" spans="1:30" s="12" customFormat="1" ht="16.5" customHeight="1" x14ac:dyDescent="0.3">
      <c r="A39" s="1769"/>
      <c r="B39" s="1769"/>
      <c r="C39" s="1771"/>
      <c r="D39" s="1579"/>
      <c r="E39" s="1579"/>
      <c r="F39" s="492"/>
      <c r="G39" s="1162"/>
      <c r="H39" s="492"/>
      <c r="I39" s="492"/>
      <c r="J39" s="492"/>
      <c r="K39" s="492"/>
      <c r="L39" s="492"/>
      <c r="M39" s="492"/>
      <c r="N39" s="242"/>
      <c r="O39" s="243"/>
      <c r="P39" s="1"/>
      <c r="Q39" s="1"/>
      <c r="R39" s="1"/>
      <c r="S39" s="492"/>
      <c r="W39" s="1"/>
      <c r="X39" s="1"/>
      <c r="Y39" s="1"/>
      <c r="Z39" s="1"/>
      <c r="AA39" s="1"/>
      <c r="AB39" s="1"/>
      <c r="AC39" s="1"/>
      <c r="AD39" s="1"/>
    </row>
    <row r="40" spans="1:30" s="12" customFormat="1" ht="13.5" customHeight="1" x14ac:dyDescent="0.3">
      <c r="A40" s="1769"/>
      <c r="B40" s="1769"/>
      <c r="C40" s="1771"/>
      <c r="D40" s="1579"/>
      <c r="E40" s="1579"/>
      <c r="F40" s="492"/>
      <c r="G40" s="1162"/>
      <c r="H40" s="492"/>
      <c r="I40" s="492"/>
      <c r="J40" s="492"/>
      <c r="K40" s="492"/>
      <c r="L40" s="492"/>
      <c r="M40" s="492"/>
      <c r="N40" s="242"/>
      <c r="O40" s="243"/>
      <c r="P40" s="1"/>
      <c r="Q40" s="1"/>
      <c r="R40" s="1"/>
      <c r="S40" s="492"/>
      <c r="W40" s="1"/>
      <c r="X40" s="1"/>
      <c r="Y40" s="1"/>
      <c r="Z40" s="1"/>
      <c r="AA40" s="1"/>
      <c r="AB40" s="1"/>
      <c r="AC40" s="1"/>
      <c r="AD40" s="1"/>
    </row>
    <row r="41" spans="1:30" s="12" customFormat="1" x14ac:dyDescent="0.3">
      <c r="A41" s="1769"/>
      <c r="B41" s="1769"/>
      <c r="C41" s="1771"/>
      <c r="D41" s="1579"/>
      <c r="E41" s="1579"/>
      <c r="F41" s="492"/>
      <c r="G41" s="1162"/>
      <c r="H41" s="492"/>
      <c r="I41" s="492"/>
      <c r="J41" s="492"/>
      <c r="K41" s="492"/>
      <c r="L41" s="492"/>
      <c r="M41" s="492"/>
      <c r="N41" s="242"/>
      <c r="O41" s="243"/>
      <c r="P41" s="1"/>
      <c r="Q41" s="1"/>
      <c r="R41" s="1"/>
      <c r="S41" s="1"/>
      <c r="W41" s="1"/>
      <c r="X41" s="1"/>
      <c r="Y41" s="1"/>
      <c r="Z41" s="1"/>
      <c r="AA41" s="1"/>
      <c r="AB41" s="1"/>
      <c r="AC41" s="1"/>
      <c r="AD41" s="1"/>
    </row>
    <row r="42" spans="1:30" s="12" customFormat="1" x14ac:dyDescent="0.3">
      <c r="A42" s="1769"/>
      <c r="B42" s="1769"/>
      <c r="C42" s="1771"/>
      <c r="D42" s="1579"/>
      <c r="E42" s="1579"/>
      <c r="F42" s="492"/>
      <c r="G42" s="1162"/>
      <c r="H42" s="492"/>
      <c r="I42" s="492"/>
      <c r="J42" s="492"/>
      <c r="K42" s="492"/>
      <c r="L42" s="492"/>
      <c r="M42" s="492"/>
      <c r="N42" s="242"/>
      <c r="O42" s="243"/>
      <c r="P42" s="1"/>
      <c r="Q42" s="1"/>
      <c r="R42" s="1"/>
      <c r="S42" s="1"/>
      <c r="W42" s="1"/>
      <c r="X42" s="1"/>
      <c r="Y42" s="1"/>
      <c r="Z42" s="1"/>
      <c r="AA42" s="1"/>
      <c r="AB42" s="1"/>
      <c r="AC42" s="1"/>
      <c r="AD42" s="1"/>
    </row>
    <row r="43" spans="1:30" s="12" customFormat="1" ht="16.5" customHeight="1" x14ac:dyDescent="0.3">
      <c r="A43" s="1769"/>
      <c r="B43" s="1769"/>
      <c r="C43" s="1771"/>
      <c r="D43" s="1579"/>
      <c r="E43" s="1579"/>
      <c r="F43" s="492"/>
      <c r="G43" s="1162"/>
      <c r="H43" s="492"/>
      <c r="I43" s="492"/>
      <c r="J43" s="492"/>
      <c r="K43" s="492"/>
      <c r="L43" s="492"/>
      <c r="M43" s="492"/>
      <c r="N43" s="242"/>
      <c r="O43" s="243"/>
      <c r="P43" s="1"/>
      <c r="Q43" s="1"/>
      <c r="R43" s="1"/>
      <c r="S43" s="1"/>
      <c r="W43" s="1"/>
      <c r="X43" s="1"/>
      <c r="Y43" s="1"/>
      <c r="Z43" s="1"/>
      <c r="AA43" s="1"/>
      <c r="AB43" s="1"/>
      <c r="AC43" s="1"/>
      <c r="AD43" s="1"/>
    </row>
    <row r="44" spans="1:30" x14ac:dyDescent="0.3">
      <c r="A44" s="483"/>
      <c r="B44" s="483"/>
      <c r="C44" s="492"/>
      <c r="D44" s="101"/>
      <c r="E44" s="101"/>
      <c r="F44" s="492"/>
      <c r="G44" s="1162"/>
      <c r="H44" s="71"/>
      <c r="I44" s="71"/>
      <c r="J44" s="71"/>
      <c r="K44" s="71"/>
      <c r="L44" s="492"/>
      <c r="M44" s="492"/>
      <c r="N44" s="253"/>
      <c r="O44" s="253"/>
      <c r="T44" s="1"/>
      <c r="U44" s="1"/>
      <c r="V44" s="1"/>
    </row>
    <row r="50" spans="1:30" x14ac:dyDescent="0.3">
      <c r="H50" s="1802"/>
      <c r="I50" s="1802"/>
      <c r="J50" s="1802"/>
      <c r="K50" s="1802"/>
    </row>
    <row r="51" spans="1:30" x14ac:dyDescent="0.3">
      <c r="H51" s="1802"/>
      <c r="I51" s="1802"/>
      <c r="J51" s="1802"/>
      <c r="K51" s="1802"/>
    </row>
    <row r="52" spans="1:30" x14ac:dyDescent="0.3">
      <c r="H52" s="1802"/>
      <c r="I52" s="1802"/>
      <c r="J52" s="1802"/>
      <c r="K52" s="1802"/>
    </row>
    <row r="53" spans="1:30" x14ac:dyDescent="0.3">
      <c r="H53" s="1803"/>
      <c r="I53" s="1803"/>
      <c r="J53" s="1803"/>
      <c r="K53" s="1803"/>
    </row>
    <row r="54" spans="1:30" x14ac:dyDescent="0.3">
      <c r="H54" s="1803"/>
      <c r="I54" s="1803"/>
      <c r="J54" s="1803"/>
      <c r="K54" s="1803"/>
    </row>
    <row r="57" spans="1:30" s="12" customFormat="1" ht="16.5" customHeight="1" x14ac:dyDescent="0.3">
      <c r="A57" s="1"/>
      <c r="B57" s="1"/>
      <c r="C57" s="1"/>
      <c r="D57" s="208"/>
      <c r="E57" s="208"/>
      <c r="F57" s="1"/>
      <c r="G57" s="208"/>
      <c r="H57" s="1"/>
      <c r="I57" s="1"/>
      <c r="J57" s="1"/>
      <c r="K57" s="1"/>
      <c r="L57" s="1"/>
      <c r="M57" s="1"/>
      <c r="N57" s="220"/>
      <c r="O57" s="220"/>
      <c r="P57" s="1"/>
      <c r="Q57" s="1"/>
      <c r="R57" s="175"/>
      <c r="S57" s="1"/>
      <c r="W57" s="1"/>
      <c r="X57" s="1"/>
      <c r="Y57" s="1"/>
      <c r="Z57" s="1"/>
      <c r="AA57" s="1"/>
      <c r="AB57" s="1"/>
      <c r="AC57" s="1"/>
      <c r="AD57" s="1"/>
    </row>
    <row r="58" spans="1:30" s="12" customFormat="1" ht="3" customHeight="1" x14ac:dyDescent="0.3">
      <c r="A58" s="1"/>
      <c r="B58" s="1"/>
      <c r="C58" s="1"/>
      <c r="D58" s="208"/>
      <c r="E58" s="208"/>
      <c r="F58" s="492"/>
      <c r="G58" s="1162"/>
      <c r="H58" s="1"/>
      <c r="I58" s="1"/>
      <c r="J58" s="1"/>
      <c r="K58" s="1"/>
      <c r="L58" s="1"/>
      <c r="M58" s="1"/>
      <c r="N58" s="220"/>
      <c r="O58" s="220"/>
      <c r="P58" s="1"/>
      <c r="Q58" s="1"/>
      <c r="R58" s="1"/>
      <c r="S58" s="1"/>
      <c r="T58" s="1"/>
      <c r="U58" s="1"/>
      <c r="W58" s="1"/>
      <c r="X58" s="1"/>
      <c r="Y58" s="1"/>
      <c r="Z58" s="1"/>
      <c r="AA58" s="1"/>
      <c r="AB58" s="1"/>
      <c r="AC58" s="1"/>
      <c r="AD58" s="1"/>
    </row>
    <row r="59" spans="1:30" s="12" customFormat="1" ht="16.5" customHeight="1" x14ac:dyDescent="0.3">
      <c r="A59" s="1"/>
      <c r="B59" s="1"/>
      <c r="C59" s="1"/>
      <c r="D59" s="208"/>
      <c r="E59" s="208"/>
      <c r="F59" s="1"/>
      <c r="G59" s="208"/>
      <c r="H59" s="1"/>
      <c r="I59" s="1"/>
      <c r="J59" s="1"/>
      <c r="K59" s="1"/>
      <c r="L59" s="1"/>
      <c r="M59" s="1"/>
      <c r="N59" s="220"/>
      <c r="O59" s="220"/>
      <c r="P59" s="1"/>
      <c r="Q59" s="1"/>
      <c r="R59" s="1"/>
      <c r="S59" s="1"/>
      <c r="T59" s="1"/>
      <c r="U59" s="1"/>
      <c r="W59" s="1"/>
      <c r="X59" s="1"/>
      <c r="Y59" s="1"/>
      <c r="Z59" s="1"/>
      <c r="AA59" s="1"/>
      <c r="AB59" s="1"/>
      <c r="AC59" s="1"/>
      <c r="AD59" s="1"/>
    </row>
    <row r="60" spans="1:30" s="12" customFormat="1" ht="16.5" customHeight="1" x14ac:dyDescent="0.3">
      <c r="A60" s="1"/>
      <c r="B60" s="1"/>
      <c r="C60" s="1"/>
      <c r="D60" s="208"/>
      <c r="E60" s="208"/>
      <c r="F60" s="1"/>
      <c r="G60" s="208"/>
      <c r="H60" s="1"/>
      <c r="I60" s="1"/>
      <c r="J60" s="1"/>
      <c r="K60" s="1"/>
      <c r="L60" s="1"/>
      <c r="M60" s="1"/>
      <c r="N60" s="220"/>
      <c r="O60" s="220"/>
      <c r="P60" s="1"/>
      <c r="Q60" s="1"/>
      <c r="R60" s="1"/>
      <c r="S60" s="1"/>
      <c r="T60" s="1"/>
      <c r="U60" s="1"/>
      <c r="W60" s="1"/>
      <c r="X60" s="1"/>
      <c r="Y60" s="1"/>
      <c r="Z60" s="1"/>
      <c r="AA60" s="1"/>
      <c r="AB60" s="1"/>
      <c r="AC60" s="1"/>
      <c r="AD60" s="1"/>
    </row>
    <row r="61" spans="1:30" s="12" customFormat="1" ht="16.5" customHeight="1" x14ac:dyDescent="0.3">
      <c r="A61" s="1"/>
      <c r="B61" s="1"/>
      <c r="C61" s="1"/>
      <c r="D61" s="208"/>
      <c r="E61" s="208"/>
      <c r="F61" s="1"/>
      <c r="G61" s="208"/>
      <c r="H61" s="1"/>
      <c r="I61" s="1"/>
      <c r="J61" s="1"/>
      <c r="K61" s="1"/>
      <c r="L61" s="1"/>
      <c r="M61" s="1"/>
      <c r="N61" s="220"/>
      <c r="O61" s="220"/>
      <c r="P61" s="1"/>
      <c r="Q61" s="1"/>
      <c r="R61" s="1"/>
      <c r="S61" s="1"/>
      <c r="T61" s="1"/>
      <c r="U61" s="1"/>
      <c r="W61" s="1"/>
      <c r="X61" s="1"/>
      <c r="Y61" s="1"/>
      <c r="Z61" s="1"/>
      <c r="AA61" s="1"/>
      <c r="AB61" s="1"/>
      <c r="AC61" s="1"/>
      <c r="AD61" s="1"/>
    </row>
    <row r="62" spans="1:30" s="12" customFormat="1" ht="16.5" customHeight="1" x14ac:dyDescent="0.3">
      <c r="A62" s="1"/>
      <c r="B62" s="1"/>
      <c r="C62" s="1"/>
      <c r="D62" s="208"/>
      <c r="E62" s="208"/>
      <c r="F62" s="1"/>
      <c r="G62" s="208"/>
      <c r="H62" s="1"/>
      <c r="I62" s="1"/>
      <c r="J62" s="1"/>
      <c r="K62" s="1"/>
      <c r="L62" s="1"/>
      <c r="M62" s="1"/>
      <c r="N62" s="220"/>
      <c r="O62" s="220"/>
      <c r="P62" s="1"/>
      <c r="Q62" s="1"/>
      <c r="R62" s="1"/>
      <c r="S62" s="1"/>
      <c r="T62" s="1"/>
      <c r="U62" s="1"/>
      <c r="W62" s="1"/>
      <c r="X62" s="1"/>
      <c r="Y62" s="1"/>
      <c r="Z62" s="1"/>
      <c r="AA62" s="1"/>
      <c r="AB62" s="1"/>
      <c r="AC62" s="1"/>
      <c r="AD62" s="1"/>
    </row>
    <row r="63" spans="1:30" s="12" customFormat="1" ht="16.5" customHeight="1" x14ac:dyDescent="0.3">
      <c r="A63" s="1"/>
      <c r="B63" s="1"/>
      <c r="C63" s="1"/>
      <c r="D63" s="208"/>
      <c r="E63" s="208"/>
      <c r="F63" s="1"/>
      <c r="G63" s="208"/>
      <c r="H63" s="1"/>
      <c r="I63" s="1"/>
      <c r="J63" s="1"/>
      <c r="K63" s="1"/>
      <c r="L63" s="1"/>
      <c r="M63" s="1"/>
      <c r="N63" s="220"/>
      <c r="O63" s="220"/>
      <c r="P63" s="1"/>
      <c r="Q63" s="1"/>
      <c r="R63" s="1"/>
      <c r="S63" s="1"/>
      <c r="T63" s="1"/>
      <c r="U63" s="1"/>
      <c r="W63" s="1"/>
      <c r="X63" s="1"/>
      <c r="Y63" s="1"/>
      <c r="Z63" s="1"/>
      <c r="AA63" s="1"/>
      <c r="AB63" s="1"/>
      <c r="AC63" s="1"/>
      <c r="AD63" s="1"/>
    </row>
    <row r="64" spans="1:30" s="12" customFormat="1" ht="16.5" customHeight="1" x14ac:dyDescent="0.3">
      <c r="A64" s="1"/>
      <c r="B64" s="1"/>
      <c r="C64" s="1"/>
      <c r="D64" s="208"/>
      <c r="E64" s="208"/>
      <c r="F64" s="1"/>
      <c r="G64" s="208"/>
      <c r="H64" s="1"/>
      <c r="I64" s="1"/>
      <c r="J64" s="1"/>
      <c r="K64" s="1"/>
      <c r="L64" s="1"/>
      <c r="M64" s="1"/>
      <c r="N64" s="220"/>
      <c r="O64" s="220"/>
      <c r="P64" s="1"/>
      <c r="Q64" s="1"/>
      <c r="R64" s="1"/>
      <c r="S64" s="1"/>
      <c r="T64" s="1"/>
      <c r="U64" s="1"/>
      <c r="W64" s="1"/>
      <c r="X64" s="1"/>
      <c r="Y64" s="1"/>
      <c r="Z64" s="1"/>
      <c r="AA64" s="1"/>
      <c r="AB64" s="1"/>
      <c r="AC64" s="1"/>
      <c r="AD64" s="1"/>
    </row>
    <row r="65" spans="1:30" s="12" customFormat="1" ht="16.5" customHeight="1" x14ac:dyDescent="0.3">
      <c r="A65" s="1"/>
      <c r="B65" s="1"/>
      <c r="C65" s="1"/>
      <c r="D65" s="208"/>
      <c r="E65" s="208"/>
      <c r="F65" s="1"/>
      <c r="G65" s="208"/>
      <c r="H65" s="1"/>
      <c r="I65" s="1"/>
      <c r="J65" s="1"/>
      <c r="K65" s="1"/>
      <c r="L65" s="1"/>
      <c r="M65" s="1"/>
      <c r="N65" s="220"/>
      <c r="O65" s="220"/>
      <c r="P65" s="1"/>
      <c r="Q65" s="1"/>
      <c r="R65" s="1"/>
      <c r="S65" s="1"/>
      <c r="T65" s="1"/>
      <c r="U65" s="1"/>
      <c r="W65" s="1"/>
      <c r="X65" s="1"/>
      <c r="Y65" s="1"/>
      <c r="Z65" s="1"/>
      <c r="AA65" s="1"/>
      <c r="AB65" s="1"/>
      <c r="AC65" s="1"/>
      <c r="AD65" s="1"/>
    </row>
    <row r="66" spans="1:30" s="12" customFormat="1" ht="16.5" customHeight="1" x14ac:dyDescent="0.3">
      <c r="A66" s="1"/>
      <c r="B66" s="1"/>
      <c r="C66" s="1"/>
      <c r="D66" s="208"/>
      <c r="E66" s="208"/>
      <c r="F66" s="1"/>
      <c r="G66" s="1"/>
      <c r="H66" s="1"/>
      <c r="I66" s="1"/>
      <c r="J66" s="1"/>
      <c r="K66" s="1"/>
      <c r="L66" s="1"/>
      <c r="M66" s="1"/>
      <c r="N66" s="1"/>
      <c r="O66" s="220"/>
      <c r="P66" s="1"/>
      <c r="Q66" s="1"/>
      <c r="R66" s="1"/>
      <c r="S66" s="1"/>
      <c r="T66" s="1"/>
      <c r="U66" s="1"/>
      <c r="W66" s="1"/>
      <c r="X66" s="1"/>
      <c r="Y66" s="1"/>
      <c r="Z66" s="1"/>
      <c r="AA66" s="1"/>
      <c r="AB66" s="1"/>
      <c r="AC66" s="1"/>
      <c r="AD66" s="1"/>
    </row>
    <row r="67" spans="1:30" s="12" customFormat="1" ht="16.5" customHeight="1" x14ac:dyDescent="0.3">
      <c r="A67" s="1"/>
      <c r="B67" s="1"/>
      <c r="C67" s="1"/>
      <c r="D67" s="208"/>
      <c r="E67" s="208"/>
      <c r="F67" s="1"/>
      <c r="G67" s="1"/>
      <c r="H67" s="1"/>
      <c r="I67" s="1"/>
      <c r="J67" s="1"/>
      <c r="K67" s="1"/>
      <c r="L67" s="1"/>
      <c r="M67" s="1"/>
      <c r="N67" s="1"/>
      <c r="O67" s="220"/>
      <c r="P67" s="1"/>
      <c r="Q67" s="1"/>
      <c r="R67" s="1"/>
      <c r="S67" s="1"/>
      <c r="T67" s="1"/>
      <c r="U67" s="1"/>
      <c r="W67" s="1"/>
      <c r="X67" s="1"/>
      <c r="Y67" s="1"/>
      <c r="Z67" s="1"/>
      <c r="AA67" s="1"/>
      <c r="AB67" s="1"/>
      <c r="AC67" s="1"/>
      <c r="AD67" s="1"/>
    </row>
    <row r="68" spans="1:30" s="12" customFormat="1" ht="16.5" customHeight="1" x14ac:dyDescent="0.3">
      <c r="A68" s="1"/>
      <c r="B68" s="1"/>
      <c r="C68" s="1"/>
      <c r="D68" s="208"/>
      <c r="E68" s="208"/>
      <c r="F68" s="1"/>
      <c r="G68" s="1"/>
      <c r="H68" s="1"/>
      <c r="I68" s="1"/>
      <c r="J68" s="1"/>
      <c r="K68" s="1"/>
      <c r="L68" s="1"/>
      <c r="M68" s="1"/>
      <c r="N68" s="1"/>
      <c r="O68" s="220"/>
      <c r="P68" s="1"/>
      <c r="Q68" s="1"/>
      <c r="R68" s="1"/>
      <c r="S68" s="1"/>
      <c r="W68" s="1"/>
      <c r="X68" s="1"/>
      <c r="Y68" s="1"/>
      <c r="Z68" s="1"/>
      <c r="AA68" s="1"/>
      <c r="AB68" s="1"/>
      <c r="AC68" s="1"/>
      <c r="AD68" s="1"/>
    </row>
    <row r="69" spans="1:30" s="12" customFormat="1" ht="16.5" customHeight="1" x14ac:dyDescent="0.3">
      <c r="A69" s="1"/>
      <c r="B69" s="1"/>
      <c r="C69" s="1"/>
      <c r="D69" s="208"/>
      <c r="E69" s="208"/>
      <c r="F69" s="1"/>
      <c r="G69" s="1"/>
      <c r="H69" s="1"/>
      <c r="I69" s="1"/>
      <c r="J69" s="1"/>
      <c r="K69" s="1"/>
      <c r="L69" s="1"/>
      <c r="M69" s="1"/>
      <c r="N69" s="1"/>
      <c r="O69" s="220"/>
      <c r="P69" s="1"/>
      <c r="Q69" s="1"/>
      <c r="R69" s="1"/>
      <c r="S69" s="1"/>
      <c r="W69" s="1"/>
      <c r="X69" s="1"/>
      <c r="Y69" s="1"/>
      <c r="Z69" s="1"/>
      <c r="AA69" s="1"/>
      <c r="AB69" s="1"/>
      <c r="AC69" s="1"/>
      <c r="AD69" s="1"/>
    </row>
    <row r="70" spans="1:30" s="12" customFormat="1" ht="16.5" customHeight="1" x14ac:dyDescent="0.3">
      <c r="A70" s="1"/>
      <c r="B70" s="1"/>
      <c r="C70" s="1"/>
      <c r="D70" s="208"/>
      <c r="E70" s="208"/>
      <c r="F70" s="1"/>
      <c r="G70" s="1"/>
      <c r="H70" s="1"/>
      <c r="I70" s="1"/>
      <c r="J70" s="1"/>
      <c r="K70" s="1"/>
      <c r="L70" s="1"/>
      <c r="M70" s="1"/>
      <c r="N70" s="1"/>
      <c r="O70" s="220"/>
      <c r="P70" s="1"/>
      <c r="Q70" s="1"/>
      <c r="R70" s="1"/>
      <c r="S70" s="1"/>
      <c r="W70" s="1"/>
      <c r="X70" s="1"/>
      <c r="Y70" s="1"/>
      <c r="Z70" s="1"/>
      <c r="AA70" s="1"/>
      <c r="AB70" s="1"/>
      <c r="AC70" s="1"/>
      <c r="AD70" s="1"/>
    </row>
    <row r="71" spans="1:30" s="12" customFormat="1" ht="16.5" customHeight="1" x14ac:dyDescent="0.3">
      <c r="A71" s="1"/>
      <c r="B71" s="1"/>
      <c r="C71" s="1"/>
      <c r="D71" s="208"/>
      <c r="E71" s="208"/>
      <c r="F71" s="1"/>
      <c r="G71" s="383"/>
      <c r="H71" s="1"/>
      <c r="I71" s="1"/>
      <c r="J71" s="1"/>
      <c r="K71" s="1"/>
      <c r="L71" s="1"/>
      <c r="M71" s="1"/>
      <c r="N71" s="1"/>
      <c r="O71" s="220"/>
      <c r="P71" s="1"/>
      <c r="Q71" s="1"/>
      <c r="R71" s="1"/>
      <c r="S71" s="1"/>
      <c r="W71" s="1"/>
      <c r="X71" s="1"/>
      <c r="Y71" s="1"/>
      <c r="Z71" s="1"/>
      <c r="AA71" s="1"/>
      <c r="AB71" s="1"/>
      <c r="AC71" s="1"/>
      <c r="AD71" s="1"/>
    </row>
    <row r="72" spans="1:30" ht="16.5" customHeight="1" x14ac:dyDescent="0.3">
      <c r="G72" s="1"/>
      <c r="O72" s="220"/>
    </row>
    <row r="73" spans="1:30" ht="16.5" customHeight="1" x14ac:dyDescent="0.3">
      <c r="G73" s="1"/>
      <c r="O73" s="220"/>
    </row>
    <row r="74" spans="1:30" ht="16.5" customHeight="1" x14ac:dyDescent="0.3">
      <c r="G74" s="1"/>
      <c r="O74" s="220"/>
    </row>
    <row r="75" spans="1:30" ht="16.5" customHeight="1" x14ac:dyDescent="0.3">
      <c r="G75" s="1"/>
      <c r="O75" s="220"/>
    </row>
    <row r="76" spans="1:30" ht="16.5" customHeight="1" x14ac:dyDescent="0.3">
      <c r="G76" s="1"/>
      <c r="O76" s="220"/>
    </row>
    <row r="77" spans="1:30" ht="16.5" customHeight="1" x14ac:dyDescent="0.3">
      <c r="G77" s="1"/>
      <c r="O77" s="220"/>
    </row>
    <row r="78" spans="1:30" ht="16.5" customHeight="1" x14ac:dyDescent="0.3">
      <c r="G78" s="1"/>
      <c r="O78" s="220"/>
    </row>
    <row r="79" spans="1:30" ht="16.5" customHeight="1" x14ac:dyDescent="0.3">
      <c r="G79" s="1"/>
      <c r="O79" s="220"/>
    </row>
    <row r="80" spans="1:30" ht="16.5" customHeight="1" x14ac:dyDescent="0.3">
      <c r="G80" s="1"/>
      <c r="O80" s="220"/>
    </row>
    <row r="81" spans="7:15" ht="16.5" customHeight="1" x14ac:dyDescent="0.3">
      <c r="G81" s="1"/>
      <c r="O81" s="220"/>
    </row>
    <row r="82" spans="7:15" ht="16.5" customHeight="1" x14ac:dyDescent="0.3">
      <c r="G82" s="1"/>
      <c r="O82" s="220"/>
    </row>
    <row r="83" spans="7:15" ht="16.5" customHeight="1" x14ac:dyDescent="0.3">
      <c r="G83" s="1"/>
      <c r="O83" s="220"/>
    </row>
    <row r="84" spans="7:15" ht="16.5" customHeight="1" x14ac:dyDescent="0.3">
      <c r="N84" s="220"/>
      <c r="O84" s="220"/>
    </row>
    <row r="85" spans="7:15" ht="42.75" customHeight="1" x14ac:dyDescent="0.3">
      <c r="N85" s="220"/>
      <c r="O85" s="220"/>
    </row>
    <row r="86" spans="7:15" ht="16.5" customHeight="1" x14ac:dyDescent="0.3">
      <c r="N86" s="220"/>
      <c r="O86" s="220"/>
    </row>
    <row r="87" spans="7:15" ht="16.5" customHeight="1" x14ac:dyDescent="0.3">
      <c r="N87" s="220"/>
      <c r="O87" s="220"/>
    </row>
    <row r="88" spans="7:15" ht="16.5" customHeight="1" x14ac:dyDescent="0.3">
      <c r="N88" s="220"/>
      <c r="O88" s="220"/>
    </row>
    <row r="89" spans="7:15" ht="16.5" customHeight="1" x14ac:dyDescent="0.3">
      <c r="N89" s="220"/>
      <c r="O89" s="220"/>
    </row>
    <row r="90" spans="7:15" ht="16.5" customHeight="1" x14ac:dyDescent="0.3">
      <c r="N90" s="220"/>
      <c r="O90" s="220"/>
    </row>
    <row r="91" spans="7:15" ht="16.5" customHeight="1" x14ac:dyDescent="0.3">
      <c r="N91" s="220"/>
      <c r="O91" s="220"/>
    </row>
    <row r="92" spans="7:15" ht="16.5" customHeight="1" x14ac:dyDescent="0.3">
      <c r="N92" s="220"/>
      <c r="O92" s="220"/>
    </row>
    <row r="93" spans="7:15" ht="16.5" customHeight="1" x14ac:dyDescent="0.3">
      <c r="N93" s="220"/>
      <c r="O93" s="220"/>
    </row>
    <row r="94" spans="7:15" ht="16.5" customHeight="1" x14ac:dyDescent="0.3">
      <c r="N94" s="220"/>
      <c r="O94" s="220"/>
    </row>
    <row r="95" spans="7:15" ht="16.5" customHeight="1" x14ac:dyDescent="0.3">
      <c r="N95" s="220"/>
      <c r="O95" s="220"/>
    </row>
    <row r="96" spans="7:15" ht="16.5" customHeight="1" x14ac:dyDescent="0.3">
      <c r="N96" s="220"/>
      <c r="O96" s="220"/>
    </row>
    <row r="97" spans="14:22" ht="16.5" customHeight="1" x14ac:dyDescent="0.3">
      <c r="N97" s="220"/>
      <c r="O97" s="220"/>
    </row>
    <row r="98" spans="14:22" ht="16.5" customHeight="1" x14ac:dyDescent="0.3">
      <c r="N98" s="220"/>
      <c r="O98" s="220"/>
      <c r="R98" s="175"/>
      <c r="S98" s="180"/>
      <c r="T98" s="176"/>
      <c r="U98" s="176"/>
      <c r="V98" s="176"/>
    </row>
    <row r="99" spans="14:22" ht="16.5" customHeight="1" x14ac:dyDescent="0.3">
      <c r="N99" s="220"/>
      <c r="O99" s="220"/>
      <c r="R99" s="175"/>
    </row>
    <row r="100" spans="14:22" ht="16.5" customHeight="1" x14ac:dyDescent="0.3">
      <c r="N100" s="220"/>
      <c r="O100" s="220"/>
      <c r="R100" s="175"/>
    </row>
    <row r="101" spans="14:22" ht="16.5" customHeight="1" x14ac:dyDescent="0.3">
      <c r="N101" s="220"/>
      <c r="O101" s="220"/>
      <c r="R101" s="175"/>
    </row>
    <row r="102" spans="14:22" ht="16.5" customHeight="1" x14ac:dyDescent="0.3">
      <c r="N102" s="220"/>
      <c r="O102" s="220"/>
      <c r="R102" s="175"/>
    </row>
    <row r="103" spans="14:22" ht="16.5" customHeight="1" x14ac:dyDescent="0.3">
      <c r="N103" s="220"/>
      <c r="O103" s="220"/>
      <c r="R103" s="175"/>
    </row>
    <row r="104" spans="14:22" ht="16.5" customHeight="1" x14ac:dyDescent="0.3">
      <c r="N104" s="220"/>
      <c r="O104" s="220"/>
      <c r="R104" s="175"/>
    </row>
    <row r="105" spans="14:22" ht="16.5" customHeight="1" x14ac:dyDescent="0.3">
      <c r="N105" s="220"/>
      <c r="O105" s="220"/>
      <c r="R105" s="175"/>
    </row>
    <row r="106" spans="14:22" ht="16.5" customHeight="1" x14ac:dyDescent="0.3">
      <c r="N106" s="220"/>
      <c r="O106" s="220"/>
      <c r="R106" s="175"/>
    </row>
    <row r="107" spans="14:22" ht="16.5" customHeight="1" x14ac:dyDescent="0.3">
      <c r="N107" s="220"/>
      <c r="O107" s="220"/>
      <c r="R107" s="175"/>
    </row>
    <row r="108" spans="14:22" ht="16.5" customHeight="1" x14ac:dyDescent="0.3">
      <c r="N108" s="220"/>
      <c r="O108" s="220"/>
      <c r="R108" s="175"/>
      <c r="S108" s="180"/>
      <c r="T108" s="177"/>
      <c r="U108" s="177"/>
      <c r="V108" s="177"/>
    </row>
    <row r="109" spans="14:22" ht="16.5" customHeight="1" x14ac:dyDescent="0.3">
      <c r="N109" s="220"/>
      <c r="O109" s="220"/>
      <c r="R109" s="175"/>
      <c r="S109" s="182"/>
      <c r="T109" s="176"/>
      <c r="U109" s="176"/>
      <c r="V109" s="176"/>
    </row>
    <row r="110" spans="14:22" ht="16.5" customHeight="1" x14ac:dyDescent="0.3">
      <c r="N110" s="220"/>
      <c r="O110" s="220"/>
    </row>
    <row r="111" spans="14:22" ht="16.5" customHeight="1" x14ac:dyDescent="0.3">
      <c r="N111" s="220"/>
      <c r="O111" s="220"/>
    </row>
    <row r="112" spans="14:22" ht="16.5" customHeight="1" x14ac:dyDescent="0.3">
      <c r="N112" s="220"/>
      <c r="O112" s="220"/>
    </row>
    <row r="113" spans="14:15" ht="16.5" customHeight="1" x14ac:dyDescent="0.3">
      <c r="N113" s="220"/>
      <c r="O113" s="220"/>
    </row>
    <row r="114" spans="14:15" ht="16.5" customHeight="1" x14ac:dyDescent="0.3">
      <c r="N114" s="220"/>
      <c r="O114" s="220"/>
    </row>
    <row r="115" spans="14:15" ht="16.5" customHeight="1" x14ac:dyDescent="0.3">
      <c r="N115" s="220"/>
      <c r="O115" s="220"/>
    </row>
    <row r="116" spans="14:15" ht="16.5" customHeight="1" x14ac:dyDescent="0.3">
      <c r="N116" s="220"/>
      <c r="O116" s="220"/>
    </row>
    <row r="117" spans="14:15" ht="16.5" customHeight="1" x14ac:dyDescent="0.3">
      <c r="N117" s="220"/>
      <c r="O117" s="220"/>
    </row>
    <row r="118" spans="14:15" ht="16.5" customHeight="1" x14ac:dyDescent="0.3">
      <c r="N118" s="220"/>
      <c r="O118" s="220"/>
    </row>
    <row r="119" spans="14:15" ht="16.5" customHeight="1" x14ac:dyDescent="0.3">
      <c r="N119" s="220"/>
      <c r="O119" s="220"/>
    </row>
    <row r="120" spans="14:15" ht="16.5" customHeight="1" x14ac:dyDescent="0.3">
      <c r="N120" s="220"/>
      <c r="O120" s="220"/>
    </row>
    <row r="121" spans="14:15" ht="16.5" customHeight="1" x14ac:dyDescent="0.3">
      <c r="N121" s="220"/>
      <c r="O121" s="220"/>
    </row>
    <row r="122" spans="14:15" ht="16.5" customHeight="1" x14ac:dyDescent="0.3">
      <c r="N122" s="220"/>
      <c r="O122" s="220"/>
    </row>
    <row r="123" spans="14:15" ht="16.5" customHeight="1" x14ac:dyDescent="0.3">
      <c r="N123" s="220"/>
      <c r="O123" s="220"/>
    </row>
    <row r="124" spans="14:15" ht="16.5" customHeight="1" x14ac:dyDescent="0.3">
      <c r="N124" s="220"/>
      <c r="O124" s="220"/>
    </row>
    <row r="125" spans="14:15" ht="16.5" customHeight="1" x14ac:dyDescent="0.3">
      <c r="N125" s="220"/>
      <c r="O125" s="220"/>
    </row>
    <row r="126" spans="14:15" ht="16.5" customHeight="1" x14ac:dyDescent="0.3">
      <c r="N126" s="220"/>
      <c r="O126" s="220"/>
    </row>
    <row r="127" spans="14:15" ht="16.5" customHeight="1" x14ac:dyDescent="0.3">
      <c r="N127" s="220"/>
      <c r="O127" s="220"/>
    </row>
    <row r="128" spans="14:15" ht="16.5" customHeight="1" x14ac:dyDescent="0.3">
      <c r="N128" s="220"/>
      <c r="O128" s="220"/>
    </row>
    <row r="129" spans="14:15" ht="16.5" customHeight="1" x14ac:dyDescent="0.3">
      <c r="N129" s="220"/>
      <c r="O129" s="220"/>
    </row>
    <row r="130" spans="14:15" ht="16.5" customHeight="1" x14ac:dyDescent="0.3">
      <c r="N130" s="220"/>
      <c r="O130" s="220"/>
    </row>
    <row r="131" spans="14:15" ht="16.5" customHeight="1" x14ac:dyDescent="0.3">
      <c r="N131" s="220"/>
      <c r="O131" s="220"/>
    </row>
    <row r="132" spans="14:15" ht="16.5" customHeight="1" x14ac:dyDescent="0.3">
      <c r="N132" s="220"/>
      <c r="O132" s="220"/>
    </row>
    <row r="133" spans="14:15" ht="16.5" customHeight="1" x14ac:dyDescent="0.3">
      <c r="N133" s="220"/>
      <c r="O133" s="220"/>
    </row>
    <row r="134" spans="14:15" ht="16.5" customHeight="1" x14ac:dyDescent="0.3">
      <c r="N134" s="220"/>
      <c r="O134" s="220"/>
    </row>
    <row r="135" spans="14:15" ht="16.5" customHeight="1" x14ac:dyDescent="0.3">
      <c r="N135" s="220"/>
      <c r="O135" s="220"/>
    </row>
    <row r="136" spans="14:15" ht="16.5" customHeight="1" x14ac:dyDescent="0.3">
      <c r="N136" s="220"/>
      <c r="O136" s="220"/>
    </row>
    <row r="137" spans="14:15" ht="16.5" customHeight="1" x14ac:dyDescent="0.3">
      <c r="N137" s="220"/>
      <c r="O137" s="220"/>
    </row>
    <row r="138" spans="14:15" ht="16.5" customHeight="1" x14ac:dyDescent="0.3">
      <c r="N138" s="220"/>
      <c r="O138" s="220"/>
    </row>
    <row r="139" spans="14:15" ht="16.5" customHeight="1" x14ac:dyDescent="0.3">
      <c r="N139" s="220"/>
      <c r="O139" s="220"/>
    </row>
    <row r="140" spans="14:15" ht="16.5" customHeight="1" x14ac:dyDescent="0.3">
      <c r="N140" s="220"/>
      <c r="O140" s="220"/>
    </row>
    <row r="141" spans="14:15" ht="16.5" customHeight="1" x14ac:dyDescent="0.3">
      <c r="N141" s="220"/>
      <c r="O141" s="220"/>
    </row>
    <row r="142" spans="14:15" ht="16.5" customHeight="1" x14ac:dyDescent="0.3">
      <c r="N142" s="220"/>
      <c r="O142" s="220"/>
    </row>
    <row r="143" spans="14:15" ht="16.5" customHeight="1" x14ac:dyDescent="0.3">
      <c r="N143" s="220"/>
      <c r="O143" s="220"/>
    </row>
    <row r="144" spans="14:15" ht="16.5" customHeight="1" x14ac:dyDescent="0.3">
      <c r="N144" s="220"/>
      <c r="O144" s="220"/>
    </row>
    <row r="145" spans="14:15" ht="16.5" customHeight="1" x14ac:dyDescent="0.3">
      <c r="N145" s="220"/>
      <c r="O145" s="220"/>
    </row>
    <row r="146" spans="14:15" ht="16.5" customHeight="1" x14ac:dyDescent="0.3">
      <c r="N146" s="220"/>
      <c r="O146" s="220"/>
    </row>
    <row r="147" spans="14:15" ht="16.5" customHeight="1" x14ac:dyDescent="0.3">
      <c r="N147" s="220"/>
      <c r="O147" s="220"/>
    </row>
    <row r="148" spans="14:15" ht="16.5" customHeight="1" x14ac:dyDescent="0.3">
      <c r="N148" s="220"/>
      <c r="O148" s="220"/>
    </row>
    <row r="149" spans="14:15" ht="16.5" customHeight="1" x14ac:dyDescent="0.3">
      <c r="N149" s="220"/>
      <c r="O149" s="220"/>
    </row>
    <row r="150" spans="14:15" ht="16.5" customHeight="1" x14ac:dyDescent="0.3">
      <c r="N150" s="220"/>
      <c r="O150" s="220"/>
    </row>
    <row r="151" spans="14:15" ht="16.5" customHeight="1" x14ac:dyDescent="0.3">
      <c r="N151" s="220"/>
      <c r="O151" s="220"/>
    </row>
    <row r="152" spans="14:15" ht="16.5" customHeight="1" x14ac:dyDescent="0.3">
      <c r="N152" s="220"/>
      <c r="O152" s="220"/>
    </row>
    <row r="153" spans="14:15" ht="16.5" customHeight="1" x14ac:dyDescent="0.3">
      <c r="N153" s="220"/>
      <c r="O153" s="220"/>
    </row>
    <row r="154" spans="14:15" ht="16.5" customHeight="1" x14ac:dyDescent="0.3">
      <c r="N154" s="220"/>
      <c r="O154" s="220"/>
    </row>
    <row r="155" spans="14:15" ht="16.5" customHeight="1" x14ac:dyDescent="0.3">
      <c r="N155" s="220"/>
      <c r="O155" s="220"/>
    </row>
    <row r="156" spans="14:15" ht="16.5" customHeight="1" x14ac:dyDescent="0.3">
      <c r="N156" s="220"/>
      <c r="O156" s="220"/>
    </row>
    <row r="157" spans="14:15" ht="16.5" customHeight="1" x14ac:dyDescent="0.3">
      <c r="N157" s="220"/>
      <c r="O157" s="220"/>
    </row>
    <row r="158" spans="14:15" ht="11.25" customHeight="1" x14ac:dyDescent="0.3">
      <c r="N158" s="220"/>
      <c r="O158" s="220"/>
    </row>
    <row r="159" spans="14:15" ht="16.5" customHeight="1" x14ac:dyDescent="0.3">
      <c r="N159" s="220"/>
      <c r="O159" s="220"/>
    </row>
    <row r="160" spans="14:15" ht="16.5" customHeight="1" x14ac:dyDescent="0.3">
      <c r="N160" s="220"/>
      <c r="O160" s="220"/>
    </row>
    <row r="161" spans="14:18" ht="11.25" customHeight="1" x14ac:dyDescent="0.3">
      <c r="N161" s="220"/>
      <c r="O161" s="220"/>
      <c r="R161" s="147"/>
    </row>
    <row r="162" spans="14:18" ht="16.5" customHeight="1" x14ac:dyDescent="0.3">
      <c r="N162" s="220"/>
      <c r="O162" s="220"/>
    </row>
    <row r="163" spans="14:18" x14ac:dyDescent="0.3">
      <c r="N163" s="220"/>
      <c r="O163" s="220"/>
    </row>
    <row r="164" spans="14:18" ht="16.5" customHeight="1" x14ac:dyDescent="0.3">
      <c r="N164" s="220"/>
      <c r="O164" s="220"/>
    </row>
    <row r="165" spans="14:18" ht="16.5" customHeight="1" x14ac:dyDescent="0.3">
      <c r="N165" s="220"/>
      <c r="O165" s="220"/>
    </row>
    <row r="166" spans="14:18" ht="15.75" customHeight="1" x14ac:dyDescent="0.3">
      <c r="N166" s="220"/>
      <c r="O166" s="220"/>
    </row>
    <row r="167" spans="14:18" ht="9.75" customHeight="1" x14ac:dyDescent="0.3">
      <c r="N167" s="220"/>
      <c r="O167" s="220"/>
    </row>
    <row r="168" spans="14:18" ht="15.75" customHeight="1" x14ac:dyDescent="0.3">
      <c r="N168" s="220"/>
      <c r="O168" s="220"/>
    </row>
    <row r="169" spans="14:18" ht="15.75" customHeight="1" x14ac:dyDescent="0.3">
      <c r="N169" s="220"/>
      <c r="O169" s="220"/>
    </row>
    <row r="170" spans="14:18" ht="15.75" customHeight="1" x14ac:dyDescent="0.3">
      <c r="N170" s="220"/>
      <c r="O170" s="220"/>
    </row>
    <row r="171" spans="14:18" ht="15.75" customHeight="1" x14ac:dyDescent="0.3">
      <c r="N171" s="220"/>
      <c r="O171" s="220"/>
    </row>
    <row r="172" spans="14:18" ht="15.75" customHeight="1" x14ac:dyDescent="0.3">
      <c r="N172" s="220"/>
      <c r="O172" s="220"/>
    </row>
    <row r="173" spans="14:18" ht="30.75" customHeight="1" x14ac:dyDescent="0.3">
      <c r="N173" s="220"/>
      <c r="O173" s="220"/>
    </row>
    <row r="174" spans="14:18" ht="12" customHeight="1" x14ac:dyDescent="0.3">
      <c r="N174" s="220"/>
      <c r="O174" s="220"/>
    </row>
    <row r="175" spans="14:18" ht="15.75" customHeight="1" x14ac:dyDescent="0.3">
      <c r="N175" s="220"/>
      <c r="O175" s="220"/>
    </row>
    <row r="176" spans="14:18" ht="11.25" customHeight="1" x14ac:dyDescent="0.3">
      <c r="N176" s="220"/>
      <c r="O176" s="220"/>
    </row>
    <row r="177" spans="14:15" ht="15.75" customHeight="1" x14ac:dyDescent="0.3">
      <c r="N177" s="220"/>
      <c r="O177" s="220"/>
    </row>
    <row r="178" spans="14:15" ht="15.75" customHeight="1" x14ac:dyDescent="0.3">
      <c r="N178" s="220"/>
      <c r="O178" s="220"/>
    </row>
    <row r="179" spans="14:15" ht="15.75" customHeight="1" x14ac:dyDescent="0.3">
      <c r="N179" s="220"/>
      <c r="O179" s="220"/>
    </row>
    <row r="180" spans="14:15" ht="15.75" customHeight="1" x14ac:dyDescent="0.3">
      <c r="N180" s="220"/>
      <c r="O180" s="220"/>
    </row>
    <row r="181" spans="14:15" ht="15.75" customHeight="1" x14ac:dyDescent="0.3">
      <c r="N181" s="220"/>
      <c r="O181" s="220"/>
    </row>
    <row r="182" spans="14:15" ht="15.75" customHeight="1" x14ac:dyDescent="0.3">
      <c r="N182" s="220"/>
      <c r="O182" s="220"/>
    </row>
    <row r="183" spans="14:15" ht="15.75" customHeight="1" x14ac:dyDescent="0.3">
      <c r="N183" s="220"/>
      <c r="O183" s="220"/>
    </row>
    <row r="184" spans="14:15" ht="15.75" customHeight="1" x14ac:dyDescent="0.3">
      <c r="N184" s="220"/>
      <c r="O184" s="220"/>
    </row>
    <row r="185" spans="14:15" ht="15.75" customHeight="1" x14ac:dyDescent="0.3">
      <c r="N185" s="220"/>
      <c r="O185" s="220"/>
    </row>
    <row r="186" spans="14:15" ht="15.75" customHeight="1" x14ac:dyDescent="0.3">
      <c r="N186" s="220"/>
      <c r="O186" s="220"/>
    </row>
    <row r="187" spans="14:15" ht="15.75" customHeight="1" x14ac:dyDescent="0.3">
      <c r="N187" s="220"/>
      <c r="O187" s="220"/>
    </row>
    <row r="188" spans="14:15" ht="15.75" customHeight="1" x14ac:dyDescent="0.3">
      <c r="N188" s="220"/>
      <c r="O188" s="220"/>
    </row>
    <row r="189" spans="14:15" ht="15.75" customHeight="1" x14ac:dyDescent="0.3">
      <c r="N189" s="220"/>
      <c r="O189" s="220"/>
    </row>
    <row r="190" spans="14:15" ht="15.75" customHeight="1" x14ac:dyDescent="0.3">
      <c r="N190" s="220"/>
      <c r="O190" s="220"/>
    </row>
    <row r="191" spans="14:15" ht="15.75" customHeight="1" x14ac:dyDescent="0.3">
      <c r="N191" s="220"/>
      <c r="O191" s="220"/>
    </row>
    <row r="192" spans="14:15" ht="15.75" customHeight="1" x14ac:dyDescent="0.3">
      <c r="N192" s="220"/>
      <c r="O192" s="220"/>
    </row>
    <row r="193" spans="14:15" ht="15.75" customHeight="1" x14ac:dyDescent="0.3">
      <c r="N193" s="220"/>
      <c r="O193" s="220"/>
    </row>
    <row r="194" spans="14:15" ht="11.25" customHeight="1" x14ac:dyDescent="0.3">
      <c r="N194" s="220"/>
      <c r="O194" s="220"/>
    </row>
    <row r="195" spans="14:15" ht="15.75" customHeight="1" x14ac:dyDescent="0.3">
      <c r="N195" s="220"/>
      <c r="O195" s="220"/>
    </row>
    <row r="196" spans="14:15" ht="12" customHeight="1" x14ac:dyDescent="0.3">
      <c r="N196" s="220"/>
      <c r="O196" s="220"/>
    </row>
    <row r="197" spans="14:15" ht="15.75" customHeight="1" x14ac:dyDescent="0.3">
      <c r="N197" s="220"/>
      <c r="O197" s="220"/>
    </row>
    <row r="198" spans="14:15" ht="15.75" customHeight="1" x14ac:dyDescent="0.3">
      <c r="N198" s="220"/>
      <c r="O198" s="220"/>
    </row>
    <row r="199" spans="14:15" ht="11.25" customHeight="1" x14ac:dyDescent="0.3">
      <c r="N199" s="220"/>
      <c r="O199" s="220"/>
    </row>
    <row r="200" spans="14:15" ht="15.75" customHeight="1" x14ac:dyDescent="0.3">
      <c r="N200" s="220"/>
      <c r="O200" s="220"/>
    </row>
    <row r="201" spans="14:15" ht="15.75" customHeight="1" x14ac:dyDescent="0.3">
      <c r="N201" s="220"/>
      <c r="O201" s="220"/>
    </row>
    <row r="202" spans="14:15" ht="15.75" customHeight="1" x14ac:dyDescent="0.3">
      <c r="N202" s="220"/>
      <c r="O202" s="220"/>
    </row>
    <row r="203" spans="14:15" ht="15.75" customHeight="1" x14ac:dyDescent="0.3">
      <c r="N203" s="220"/>
      <c r="O203" s="220"/>
    </row>
    <row r="204" spans="14:15" ht="31.5" customHeight="1" x14ac:dyDescent="0.3">
      <c r="N204" s="220"/>
      <c r="O204" s="220"/>
    </row>
    <row r="205" spans="14:15" ht="13.5" customHeight="1" x14ac:dyDescent="0.3">
      <c r="N205" s="220"/>
      <c r="O205" s="220"/>
    </row>
    <row r="206" spans="14:15" ht="15.75" customHeight="1" x14ac:dyDescent="0.3">
      <c r="N206" s="220"/>
      <c r="O206" s="220"/>
    </row>
    <row r="207" spans="14:15" ht="15.75" customHeight="1" x14ac:dyDescent="0.3">
      <c r="N207" s="220"/>
      <c r="O207" s="220"/>
    </row>
    <row r="208" spans="14:15" ht="15.75" customHeight="1" x14ac:dyDescent="0.3">
      <c r="N208" s="220"/>
      <c r="O208" s="220"/>
    </row>
    <row r="209" spans="14:15" ht="15" customHeight="1" x14ac:dyDescent="0.3">
      <c r="N209" s="220"/>
      <c r="O209" s="220"/>
    </row>
    <row r="210" spans="14:15" ht="11.25" customHeight="1" x14ac:dyDescent="0.3">
      <c r="N210" s="220"/>
      <c r="O210" s="220"/>
    </row>
    <row r="211" spans="14:15" ht="15.75" customHeight="1" x14ac:dyDescent="0.3">
      <c r="N211" s="220"/>
      <c r="O211" s="220"/>
    </row>
    <row r="212" spans="14:15" ht="15.75" customHeight="1" x14ac:dyDescent="0.3">
      <c r="N212" s="220"/>
      <c r="O212" s="220"/>
    </row>
    <row r="213" spans="14:15" ht="15.75" customHeight="1" x14ac:dyDescent="0.3">
      <c r="N213" s="220"/>
      <c r="O213" s="220"/>
    </row>
    <row r="214" spans="14:15" ht="15.75" customHeight="1" x14ac:dyDescent="0.3">
      <c r="N214" s="220"/>
      <c r="O214" s="220"/>
    </row>
    <row r="215" spans="14:15" ht="15.75" customHeight="1" x14ac:dyDescent="0.3">
      <c r="N215" s="220"/>
      <c r="O215" s="220"/>
    </row>
    <row r="216" spans="14:15" ht="15.75" customHeight="1" x14ac:dyDescent="0.3">
      <c r="N216" s="220"/>
      <c r="O216" s="220"/>
    </row>
    <row r="217" spans="14:15" ht="11.25" customHeight="1" x14ac:dyDescent="0.3">
      <c r="N217" s="220"/>
      <c r="O217" s="220"/>
    </row>
    <row r="218" spans="14:15" ht="15.75" customHeight="1" x14ac:dyDescent="0.3">
      <c r="N218" s="220"/>
      <c r="O218" s="220"/>
    </row>
    <row r="219" spans="14:15" ht="12.75" customHeight="1" x14ac:dyDescent="0.3">
      <c r="N219" s="220"/>
      <c r="O219" s="220"/>
    </row>
    <row r="220" spans="14:15" ht="15.75" customHeight="1" x14ac:dyDescent="0.3">
      <c r="N220" s="220"/>
      <c r="O220" s="220"/>
    </row>
    <row r="221" spans="14:15" ht="12.75" customHeight="1" x14ac:dyDescent="0.3">
      <c r="N221" s="220"/>
      <c r="O221" s="220"/>
    </row>
    <row r="222" spans="14:15" ht="15.75" customHeight="1" x14ac:dyDescent="0.3">
      <c r="N222" s="220"/>
      <c r="O222" s="220"/>
    </row>
    <row r="223" spans="14:15" ht="12.75" customHeight="1" x14ac:dyDescent="0.3">
      <c r="N223" s="220"/>
      <c r="O223" s="220"/>
    </row>
    <row r="224" spans="14:15" ht="15.75" customHeight="1" x14ac:dyDescent="0.3">
      <c r="N224" s="220"/>
      <c r="O224" s="220"/>
    </row>
    <row r="225" spans="1:30" ht="15.75" customHeight="1" x14ac:dyDescent="0.3">
      <c r="N225" s="220"/>
      <c r="O225" s="220"/>
    </row>
    <row r="226" spans="1:30" ht="15.75" customHeight="1" x14ac:dyDescent="0.3">
      <c r="N226" s="220"/>
      <c r="O226" s="220"/>
    </row>
    <row r="227" spans="1:30" ht="15.75" customHeight="1" x14ac:dyDescent="0.3">
      <c r="N227" s="220"/>
      <c r="O227" s="220"/>
    </row>
    <row r="228" spans="1:30" ht="15.75" customHeight="1" x14ac:dyDescent="0.3">
      <c r="N228" s="220"/>
      <c r="O228" s="220"/>
    </row>
    <row r="229" spans="1:30" ht="15.75" customHeight="1" x14ac:dyDescent="0.3">
      <c r="N229" s="220"/>
      <c r="O229" s="220"/>
    </row>
    <row r="230" spans="1:30" ht="15.75" customHeight="1" x14ac:dyDescent="0.3">
      <c r="N230" s="220"/>
      <c r="O230" s="220"/>
    </row>
    <row r="231" spans="1:30" ht="15.75" customHeight="1" x14ac:dyDescent="0.3">
      <c r="N231" s="220"/>
      <c r="O231" s="220"/>
    </row>
    <row r="232" spans="1:30" s="12" customFormat="1" ht="15.75" customHeight="1" x14ac:dyDescent="0.3">
      <c r="A232" s="1"/>
      <c r="B232" s="1"/>
      <c r="C232" s="1"/>
      <c r="D232" s="208"/>
      <c r="E232" s="208"/>
      <c r="F232" s="1"/>
      <c r="G232" s="208"/>
      <c r="H232" s="1"/>
      <c r="I232" s="1"/>
      <c r="J232" s="1"/>
      <c r="K232" s="1"/>
      <c r="L232" s="1"/>
      <c r="M232" s="1"/>
      <c r="N232" s="220"/>
      <c r="O232" s="220"/>
      <c r="P232" s="1"/>
      <c r="Q232" s="1"/>
      <c r="R232" s="1"/>
      <c r="S232" s="1"/>
      <c r="W232" s="1"/>
      <c r="X232" s="1"/>
      <c r="Y232" s="1"/>
      <c r="Z232" s="1"/>
      <c r="AA232" s="1"/>
      <c r="AB232" s="1"/>
      <c r="AC232" s="1"/>
      <c r="AD232" s="1"/>
    </row>
    <row r="233" spans="1:30" s="12" customFormat="1" ht="15.75" customHeight="1" x14ac:dyDescent="0.3">
      <c r="A233" s="1"/>
      <c r="B233" s="1"/>
      <c r="C233" s="1"/>
      <c r="D233" s="208"/>
      <c r="E233" s="208"/>
      <c r="F233" s="1"/>
      <c r="G233" s="208"/>
      <c r="H233" s="1"/>
      <c r="I233" s="1"/>
      <c r="J233" s="1"/>
      <c r="K233" s="1"/>
      <c r="L233" s="1"/>
      <c r="M233" s="1"/>
      <c r="N233" s="220"/>
      <c r="O233" s="220"/>
      <c r="P233" s="1"/>
      <c r="Q233" s="1"/>
      <c r="R233" s="1"/>
      <c r="S233" s="1"/>
      <c r="W233" s="1"/>
      <c r="X233" s="1"/>
      <c r="Y233" s="1"/>
      <c r="Z233" s="1"/>
      <c r="AA233" s="1"/>
      <c r="AB233" s="1"/>
      <c r="AC233" s="1"/>
      <c r="AD233" s="1"/>
    </row>
    <row r="234" spans="1:30" s="12" customFormat="1" ht="8.25" customHeight="1" x14ac:dyDescent="0.3">
      <c r="A234" s="1"/>
      <c r="B234" s="1"/>
      <c r="C234" s="1"/>
      <c r="D234" s="208"/>
      <c r="E234" s="208"/>
      <c r="F234" s="1"/>
      <c r="G234" s="208"/>
      <c r="H234" s="1"/>
      <c r="I234" s="1"/>
      <c r="J234" s="1"/>
      <c r="K234" s="1"/>
      <c r="L234" s="1"/>
      <c r="M234" s="1"/>
      <c r="N234" s="220"/>
      <c r="O234" s="220"/>
      <c r="P234" s="1"/>
      <c r="Q234" s="1"/>
      <c r="R234" s="1"/>
      <c r="S234" s="1"/>
      <c r="W234" s="1"/>
      <c r="X234" s="1"/>
      <c r="Y234" s="1"/>
      <c r="Z234" s="1"/>
      <c r="AA234" s="1"/>
      <c r="AB234" s="1"/>
      <c r="AC234" s="1"/>
      <c r="AD234" s="1"/>
    </row>
    <row r="235" spans="1:30" s="12" customFormat="1" x14ac:dyDescent="0.3">
      <c r="A235" s="1"/>
      <c r="B235" s="1"/>
      <c r="C235" s="1"/>
      <c r="D235" s="208"/>
      <c r="E235" s="208"/>
      <c r="F235" s="1"/>
      <c r="G235" s="208"/>
      <c r="H235" s="1"/>
      <c r="I235" s="1"/>
      <c r="J235" s="1"/>
      <c r="K235" s="1"/>
      <c r="L235" s="1"/>
      <c r="M235" s="1"/>
      <c r="N235" s="220"/>
      <c r="O235" s="220"/>
      <c r="P235" s="1"/>
      <c r="Q235" s="1"/>
      <c r="R235" s="1"/>
      <c r="S235" s="1"/>
      <c r="W235" s="1"/>
      <c r="X235" s="1"/>
      <c r="Y235" s="1"/>
      <c r="Z235" s="1"/>
      <c r="AA235" s="1"/>
      <c r="AB235" s="1"/>
      <c r="AC235" s="1"/>
      <c r="AD235" s="1"/>
    </row>
    <row r="236" spans="1:30" s="12" customFormat="1" x14ac:dyDescent="0.3">
      <c r="A236" s="1"/>
      <c r="B236" s="1"/>
      <c r="C236" s="1"/>
      <c r="D236" s="208"/>
      <c r="E236" s="208"/>
      <c r="F236" s="1"/>
      <c r="G236" s="208"/>
      <c r="H236" s="1"/>
      <c r="I236" s="1"/>
      <c r="J236" s="1"/>
      <c r="K236" s="1"/>
      <c r="L236" s="1"/>
      <c r="M236" s="1"/>
      <c r="N236" s="220"/>
      <c r="O236" s="220"/>
      <c r="P236" s="1"/>
      <c r="Q236" s="1"/>
      <c r="R236" s="1"/>
      <c r="S236" s="326"/>
      <c r="W236" s="1"/>
      <c r="X236" s="1"/>
      <c r="Y236" s="1"/>
      <c r="Z236" s="1"/>
      <c r="AA236" s="1"/>
      <c r="AB236" s="1"/>
      <c r="AC236" s="1"/>
      <c r="AD236" s="1"/>
    </row>
    <row r="237" spans="1:30" s="12" customFormat="1" x14ac:dyDescent="0.3">
      <c r="A237" s="1"/>
      <c r="B237" s="1"/>
      <c r="C237" s="1"/>
      <c r="D237" s="208"/>
      <c r="E237" s="208"/>
      <c r="F237" s="1"/>
      <c r="G237" s="208"/>
      <c r="H237" s="1"/>
      <c r="I237" s="1"/>
      <c r="J237" s="1"/>
      <c r="K237" s="1"/>
      <c r="L237" s="1"/>
      <c r="M237" s="1"/>
      <c r="N237" s="220"/>
      <c r="O237" s="220"/>
      <c r="P237" s="1"/>
      <c r="Q237" s="1"/>
      <c r="R237" s="1"/>
      <c r="S237" s="1"/>
      <c r="W237" s="1"/>
      <c r="X237" s="1"/>
      <c r="Y237" s="1"/>
      <c r="Z237" s="1"/>
      <c r="AA237" s="1"/>
      <c r="AB237" s="1"/>
      <c r="AC237" s="1"/>
      <c r="AD237" s="1"/>
    </row>
    <row r="238" spans="1:30" s="12" customFormat="1" x14ac:dyDescent="0.3">
      <c r="A238" s="1"/>
      <c r="B238" s="1"/>
      <c r="C238" s="1"/>
      <c r="D238" s="208"/>
      <c r="E238" s="208"/>
      <c r="F238" s="1"/>
      <c r="G238" s="208"/>
      <c r="H238" s="1"/>
      <c r="I238" s="1"/>
      <c r="J238" s="1"/>
      <c r="K238" s="1"/>
      <c r="L238" s="1"/>
      <c r="M238" s="1"/>
      <c r="N238" s="220"/>
      <c r="O238" s="220"/>
      <c r="P238" s="1"/>
      <c r="Q238" s="1"/>
      <c r="R238" s="1"/>
      <c r="S238" s="1"/>
      <c r="W238" s="1"/>
      <c r="X238" s="1"/>
      <c r="Y238" s="1"/>
      <c r="Z238" s="1"/>
      <c r="AA238" s="1"/>
      <c r="AB238" s="1"/>
      <c r="AC238" s="1"/>
      <c r="AD238" s="1"/>
    </row>
    <row r="239" spans="1:30" s="12" customFormat="1" x14ac:dyDescent="0.3">
      <c r="A239" s="1"/>
      <c r="B239" s="1"/>
      <c r="C239" s="1"/>
      <c r="D239" s="208"/>
      <c r="E239" s="208"/>
      <c r="F239" s="1"/>
      <c r="G239" s="208"/>
      <c r="H239" s="1"/>
      <c r="I239" s="1"/>
      <c r="J239" s="1"/>
      <c r="K239" s="1"/>
      <c r="L239" s="1"/>
      <c r="M239" s="1"/>
      <c r="N239" s="220"/>
      <c r="O239" s="220"/>
      <c r="P239" s="1"/>
      <c r="Q239" s="1"/>
      <c r="R239" s="1"/>
      <c r="S239" s="1"/>
      <c r="W239" s="1"/>
      <c r="X239" s="1"/>
      <c r="Y239" s="1"/>
      <c r="Z239" s="1"/>
      <c r="AA239" s="1"/>
      <c r="AB239" s="1"/>
      <c r="AC239" s="1"/>
      <c r="AD239" s="1"/>
    </row>
    <row r="240" spans="1:30" s="12" customFormat="1" x14ac:dyDescent="0.3">
      <c r="A240" s="1"/>
      <c r="B240" s="1"/>
      <c r="C240" s="1"/>
      <c r="D240" s="208"/>
      <c r="E240" s="208"/>
      <c r="F240" s="1"/>
      <c r="G240" s="208"/>
      <c r="H240" s="1"/>
      <c r="I240" s="1"/>
      <c r="J240" s="1"/>
      <c r="K240" s="1"/>
      <c r="L240" s="1"/>
      <c r="M240" s="1"/>
      <c r="N240" s="220"/>
      <c r="O240" s="220"/>
      <c r="P240" s="1"/>
      <c r="Q240" s="1"/>
      <c r="R240" s="1"/>
      <c r="S240" s="1"/>
      <c r="W240" s="1"/>
      <c r="X240" s="1"/>
      <c r="Y240" s="1"/>
      <c r="Z240" s="1"/>
      <c r="AA240" s="1"/>
      <c r="AB240" s="1"/>
      <c r="AC240" s="1"/>
      <c r="AD240" s="1"/>
    </row>
    <row r="241" spans="1:30" s="12" customFormat="1" x14ac:dyDescent="0.3">
      <c r="A241" s="1"/>
      <c r="B241" s="1"/>
      <c r="C241" s="1"/>
      <c r="D241" s="208"/>
      <c r="E241" s="208"/>
      <c r="F241" s="1"/>
      <c r="G241" s="208"/>
      <c r="H241" s="1"/>
      <c r="I241" s="1"/>
      <c r="J241" s="1"/>
      <c r="K241" s="1"/>
      <c r="L241" s="1"/>
      <c r="M241" s="1"/>
      <c r="N241" s="220"/>
      <c r="O241" s="220"/>
      <c r="P241" s="1"/>
      <c r="Q241" s="1"/>
      <c r="R241" s="1"/>
      <c r="S241" s="1"/>
      <c r="W241" s="1"/>
      <c r="X241" s="1"/>
      <c r="Y241" s="1"/>
      <c r="Z241" s="1"/>
      <c r="AA241" s="1"/>
      <c r="AB241" s="1"/>
      <c r="AC241" s="1"/>
      <c r="AD241" s="1"/>
    </row>
    <row r="242" spans="1:30" s="12" customFormat="1" x14ac:dyDescent="0.3">
      <c r="A242" s="1"/>
      <c r="B242" s="1"/>
      <c r="C242" s="1"/>
      <c r="D242" s="208"/>
      <c r="E242" s="208"/>
      <c r="F242" s="1"/>
      <c r="G242" s="208"/>
      <c r="H242" s="1"/>
      <c r="I242" s="1"/>
      <c r="J242" s="1"/>
      <c r="K242" s="1"/>
      <c r="L242" s="1"/>
      <c r="M242" s="1"/>
      <c r="N242" s="220"/>
      <c r="O242" s="220"/>
      <c r="P242" s="1"/>
      <c r="Q242" s="1"/>
      <c r="R242" s="1"/>
      <c r="S242" s="1"/>
      <c r="W242" s="1"/>
      <c r="X242" s="1"/>
      <c r="Y242" s="1"/>
      <c r="Z242" s="1"/>
      <c r="AA242" s="1"/>
      <c r="AB242" s="1"/>
      <c r="AC242" s="1"/>
      <c r="AD242" s="1"/>
    </row>
    <row r="243" spans="1:30" s="12" customFormat="1" x14ac:dyDescent="0.3">
      <c r="A243" s="1"/>
      <c r="B243" s="1"/>
      <c r="C243" s="1"/>
      <c r="D243" s="208"/>
      <c r="E243" s="208"/>
      <c r="F243" s="1"/>
      <c r="G243" s="208"/>
      <c r="H243" s="1"/>
      <c r="I243" s="1"/>
      <c r="J243" s="1"/>
      <c r="K243" s="1"/>
      <c r="L243" s="1"/>
      <c r="M243" s="1"/>
      <c r="N243" s="220"/>
      <c r="O243" s="220"/>
      <c r="P243" s="1"/>
      <c r="Q243" s="1"/>
      <c r="R243" s="1"/>
      <c r="S243" s="1"/>
      <c r="W243" s="1"/>
      <c r="X243" s="1"/>
      <c r="Y243" s="1"/>
      <c r="Z243" s="1"/>
      <c r="AA243" s="1"/>
      <c r="AB243" s="1"/>
      <c r="AC243" s="1"/>
      <c r="AD243" s="1"/>
    </row>
    <row r="244" spans="1:30" s="12" customFormat="1" x14ac:dyDescent="0.3">
      <c r="A244" s="1"/>
      <c r="B244" s="1"/>
      <c r="C244" s="1"/>
      <c r="D244" s="208"/>
      <c r="E244" s="208"/>
      <c r="F244" s="1"/>
      <c r="G244" s="208"/>
      <c r="H244" s="1"/>
      <c r="I244" s="1"/>
      <c r="J244" s="1"/>
      <c r="K244" s="1"/>
      <c r="L244" s="1"/>
      <c r="M244" s="1"/>
      <c r="N244" s="220"/>
      <c r="O244" s="220"/>
      <c r="P244" s="1"/>
      <c r="Q244" s="1"/>
      <c r="R244" s="1"/>
      <c r="S244" s="1"/>
      <c r="W244" s="1"/>
      <c r="X244" s="1"/>
      <c r="Y244" s="1"/>
      <c r="Z244" s="1"/>
      <c r="AA244" s="1"/>
      <c r="AB244" s="1"/>
      <c r="AC244" s="1"/>
      <c r="AD244" s="1"/>
    </row>
    <row r="245" spans="1:30" s="12" customFormat="1" x14ac:dyDescent="0.3">
      <c r="A245" s="1"/>
      <c r="B245" s="1"/>
      <c r="C245" s="1"/>
      <c r="D245" s="208"/>
      <c r="E245" s="208"/>
      <c r="F245" s="1"/>
      <c r="G245" s="208"/>
      <c r="H245" s="1"/>
      <c r="I245" s="1"/>
      <c r="J245" s="1"/>
      <c r="K245" s="1"/>
      <c r="L245" s="1"/>
      <c r="M245" s="1"/>
      <c r="N245" s="220"/>
      <c r="O245" s="220"/>
      <c r="P245" s="1"/>
      <c r="Q245" s="1"/>
      <c r="R245" s="1"/>
      <c r="S245" s="1"/>
      <c r="W245" s="1"/>
      <c r="X245" s="1"/>
      <c r="Y245" s="1"/>
      <c r="Z245" s="1"/>
      <c r="AA245" s="1"/>
      <c r="AB245" s="1"/>
      <c r="AC245" s="1"/>
      <c r="AD245" s="1"/>
    </row>
    <row r="246" spans="1:30" s="12" customFormat="1" x14ac:dyDescent="0.3">
      <c r="A246" s="1"/>
      <c r="B246" s="1"/>
      <c r="C246" s="1"/>
      <c r="D246" s="208"/>
      <c r="E246" s="208"/>
      <c r="F246" s="1"/>
      <c r="G246" s="208"/>
      <c r="H246" s="1"/>
      <c r="I246" s="1"/>
      <c r="J246" s="1"/>
      <c r="K246" s="1"/>
      <c r="L246" s="1"/>
      <c r="M246" s="1"/>
      <c r="N246" s="220"/>
      <c r="O246" s="220"/>
      <c r="P246" s="1"/>
      <c r="Q246" s="1"/>
      <c r="R246" s="1"/>
      <c r="S246" s="1"/>
      <c r="W246" s="1"/>
      <c r="X246" s="1"/>
      <c r="Y246" s="1"/>
      <c r="Z246" s="1"/>
      <c r="AA246" s="1"/>
      <c r="AB246" s="1"/>
      <c r="AC246" s="1"/>
      <c r="AD246" s="1"/>
    </row>
    <row r="247" spans="1:30" s="12" customFormat="1" x14ac:dyDescent="0.3">
      <c r="A247" s="1"/>
      <c r="B247" s="1"/>
      <c r="C247" s="1"/>
      <c r="D247" s="208"/>
      <c r="E247" s="208"/>
      <c r="F247" s="1"/>
      <c r="G247" s="208"/>
      <c r="H247" s="1"/>
      <c r="I247" s="1"/>
      <c r="J247" s="1"/>
      <c r="K247" s="1"/>
      <c r="L247" s="1"/>
      <c r="M247" s="1"/>
      <c r="N247" s="220"/>
      <c r="O247" s="220"/>
      <c r="P247" s="1"/>
      <c r="Q247" s="1"/>
      <c r="R247" s="1"/>
      <c r="S247" s="1"/>
      <c r="W247" s="1"/>
      <c r="X247" s="1"/>
      <c r="Y247" s="1"/>
      <c r="Z247" s="1"/>
      <c r="AA247" s="1"/>
      <c r="AB247" s="1"/>
      <c r="AC247" s="1"/>
      <c r="AD247" s="1"/>
    </row>
    <row r="248" spans="1:30" x14ac:dyDescent="0.3">
      <c r="N248" s="220"/>
      <c r="O248" s="220"/>
    </row>
    <row r="249" spans="1:30" x14ac:dyDescent="0.3">
      <c r="N249" s="220"/>
      <c r="O249" s="220"/>
    </row>
    <row r="250" spans="1:30" x14ac:dyDescent="0.3">
      <c r="N250" s="220"/>
      <c r="O250" s="220"/>
    </row>
    <row r="251" spans="1:30" x14ac:dyDescent="0.3">
      <c r="N251" s="220"/>
      <c r="O251" s="220"/>
    </row>
    <row r="252" spans="1:30" x14ac:dyDescent="0.3">
      <c r="N252" s="220"/>
      <c r="O252" s="220"/>
    </row>
    <row r="253" spans="1:30" x14ac:dyDescent="0.3">
      <c r="N253" s="220"/>
      <c r="O253" s="220"/>
    </row>
    <row r="254" spans="1:30" x14ac:dyDescent="0.3">
      <c r="N254" s="220"/>
      <c r="O254" s="220"/>
    </row>
    <row r="255" spans="1:30" x14ac:dyDescent="0.3">
      <c r="N255" s="220"/>
      <c r="O255" s="220"/>
    </row>
    <row r="256" spans="1:30" x14ac:dyDescent="0.3">
      <c r="N256" s="220"/>
      <c r="O256" s="220"/>
    </row>
    <row r="257" spans="14:15" x14ac:dyDescent="0.3">
      <c r="N257" s="220"/>
      <c r="O257" s="220"/>
    </row>
    <row r="258" spans="14:15" x14ac:dyDescent="0.3">
      <c r="N258" s="220"/>
      <c r="O258" s="220"/>
    </row>
    <row r="259" spans="14:15" x14ac:dyDescent="0.3">
      <c r="N259" s="220"/>
      <c r="O259" s="220"/>
    </row>
    <row r="260" spans="14:15" x14ac:dyDescent="0.3">
      <c r="N260" s="220"/>
      <c r="O260" s="220"/>
    </row>
    <row r="261" spans="14:15" x14ac:dyDescent="0.3">
      <c r="N261" s="220"/>
      <c r="O261" s="220"/>
    </row>
    <row r="262" spans="14:15" x14ac:dyDescent="0.3">
      <c r="N262" s="220"/>
      <c r="O262" s="220"/>
    </row>
    <row r="263" spans="14:15" x14ac:dyDescent="0.3">
      <c r="N263" s="220"/>
      <c r="O263" s="220"/>
    </row>
    <row r="264" spans="14:15" x14ac:dyDescent="0.3">
      <c r="N264" s="220"/>
      <c r="O264" s="220"/>
    </row>
    <row r="265" spans="14:15" x14ac:dyDescent="0.3">
      <c r="N265" s="220"/>
      <c r="O265" s="220"/>
    </row>
    <row r="266" spans="14:15" x14ac:dyDescent="0.3">
      <c r="N266" s="220"/>
      <c r="O266" s="220"/>
    </row>
    <row r="267" spans="14:15" x14ac:dyDescent="0.3">
      <c r="N267" s="220"/>
      <c r="O267" s="220"/>
    </row>
    <row r="268" spans="14:15" x14ac:dyDescent="0.3">
      <c r="N268" s="220"/>
      <c r="O268" s="220"/>
    </row>
    <row r="269" spans="14:15" x14ac:dyDescent="0.3">
      <c r="N269" s="220"/>
      <c r="O269" s="220"/>
    </row>
    <row r="270" spans="14:15" x14ac:dyDescent="0.3">
      <c r="N270" s="220"/>
      <c r="O270" s="220"/>
    </row>
    <row r="271" spans="14:15" x14ac:dyDescent="0.3">
      <c r="N271" s="220"/>
      <c r="O271" s="220"/>
    </row>
    <row r="272" spans="14:15" x14ac:dyDescent="0.3">
      <c r="N272" s="220"/>
      <c r="O272" s="220"/>
    </row>
    <row r="273" spans="14:15" x14ac:dyDescent="0.3">
      <c r="N273" s="220"/>
      <c r="O273" s="220"/>
    </row>
    <row r="274" spans="14:15" x14ac:dyDescent="0.3">
      <c r="N274" s="220"/>
      <c r="O274" s="220"/>
    </row>
    <row r="275" spans="14:15" x14ac:dyDescent="0.3">
      <c r="N275" s="220"/>
      <c r="O275" s="220"/>
    </row>
    <row r="276" spans="14:15" x14ac:dyDescent="0.3">
      <c r="N276" s="220"/>
      <c r="O276" s="220"/>
    </row>
    <row r="277" spans="14:15" x14ac:dyDescent="0.3">
      <c r="N277" s="220"/>
      <c r="O277" s="220"/>
    </row>
    <row r="278" spans="14:15" x14ac:dyDescent="0.3">
      <c r="N278" s="220"/>
      <c r="O278" s="220"/>
    </row>
    <row r="279" spans="14:15" x14ac:dyDescent="0.3">
      <c r="N279" s="220"/>
      <c r="O279" s="220"/>
    </row>
    <row r="280" spans="14:15" x14ac:dyDescent="0.3">
      <c r="N280" s="220"/>
      <c r="O280" s="220"/>
    </row>
    <row r="281" spans="14:15" x14ac:dyDescent="0.3">
      <c r="N281" s="220"/>
      <c r="O281" s="220"/>
    </row>
    <row r="282" spans="14:15" x14ac:dyDescent="0.3">
      <c r="N282" s="220"/>
      <c r="O282" s="220"/>
    </row>
    <row r="283" spans="14:15" x14ac:dyDescent="0.3">
      <c r="N283" s="220"/>
      <c r="O283" s="220"/>
    </row>
    <row r="284" spans="14:15" x14ac:dyDescent="0.3">
      <c r="N284" s="220"/>
      <c r="O284" s="220"/>
    </row>
    <row r="285" spans="14:15" x14ac:dyDescent="0.3">
      <c r="N285" s="220"/>
      <c r="O285" s="220"/>
    </row>
    <row r="286" spans="14:15" x14ac:dyDescent="0.3">
      <c r="N286" s="220"/>
      <c r="O286" s="220"/>
    </row>
    <row r="287" spans="14:15" x14ac:dyDescent="0.3">
      <c r="N287" s="220"/>
      <c r="O287" s="220"/>
    </row>
    <row r="288" spans="14:15" x14ac:dyDescent="0.3">
      <c r="N288" s="220"/>
      <c r="O288" s="220"/>
    </row>
    <row r="289" spans="14:15" x14ac:dyDescent="0.3">
      <c r="N289" s="220"/>
      <c r="O289" s="220"/>
    </row>
    <row r="290" spans="14:15" x14ac:dyDescent="0.3">
      <c r="N290" s="220"/>
      <c r="O290" s="220"/>
    </row>
    <row r="291" spans="14:15" x14ac:dyDescent="0.3">
      <c r="N291" s="220"/>
      <c r="O291" s="220"/>
    </row>
    <row r="292" spans="14:15" x14ac:dyDescent="0.3">
      <c r="N292" s="220"/>
      <c r="O292" s="220"/>
    </row>
    <row r="293" spans="14:15" x14ac:dyDescent="0.3">
      <c r="N293" s="220"/>
      <c r="O293" s="220"/>
    </row>
    <row r="294" spans="14:15" x14ac:dyDescent="0.3">
      <c r="N294" s="220"/>
      <c r="O294" s="220"/>
    </row>
    <row r="295" spans="14:15" x14ac:dyDescent="0.3">
      <c r="N295" s="220"/>
      <c r="O295" s="220"/>
    </row>
    <row r="296" spans="14:15" x14ac:dyDescent="0.3">
      <c r="N296" s="220"/>
      <c r="O296" s="220"/>
    </row>
    <row r="297" spans="14:15" x14ac:dyDescent="0.3">
      <c r="N297" s="220"/>
      <c r="O297" s="220"/>
    </row>
    <row r="298" spans="14:15" x14ac:dyDescent="0.3">
      <c r="N298" s="220"/>
      <c r="O298" s="220"/>
    </row>
    <row r="299" spans="14:15" x14ac:dyDescent="0.3">
      <c r="N299" s="220"/>
      <c r="O299" s="220"/>
    </row>
    <row r="300" spans="14:15" x14ac:dyDescent="0.3">
      <c r="N300" s="220"/>
      <c r="O300" s="220"/>
    </row>
    <row r="301" spans="14:15" x14ac:dyDescent="0.3">
      <c r="N301" s="220"/>
      <c r="O301" s="220"/>
    </row>
    <row r="302" spans="14:15" x14ac:dyDescent="0.3">
      <c r="N302" s="220"/>
      <c r="O302" s="220"/>
    </row>
    <row r="303" spans="14:15" x14ac:dyDescent="0.3">
      <c r="N303" s="220"/>
      <c r="O303" s="220"/>
    </row>
    <row r="304" spans="14:15" x14ac:dyDescent="0.3">
      <c r="N304" s="220"/>
      <c r="O304" s="220"/>
    </row>
    <row r="305" spans="14:15" x14ac:dyDescent="0.3">
      <c r="N305" s="220"/>
      <c r="O305" s="220"/>
    </row>
    <row r="306" spans="14:15" x14ac:dyDescent="0.3">
      <c r="N306" s="220"/>
      <c r="O306" s="220"/>
    </row>
    <row r="307" spans="14:15" x14ac:dyDescent="0.3">
      <c r="N307" s="220"/>
      <c r="O307" s="220"/>
    </row>
    <row r="308" spans="14:15" x14ac:dyDescent="0.3">
      <c r="N308" s="220"/>
      <c r="O308" s="220"/>
    </row>
    <row r="309" spans="14:15" x14ac:dyDescent="0.3">
      <c r="N309" s="220"/>
      <c r="O309" s="220"/>
    </row>
    <row r="310" spans="14:15" x14ac:dyDescent="0.3">
      <c r="N310" s="220"/>
      <c r="O310" s="220"/>
    </row>
    <row r="311" spans="14:15" x14ac:dyDescent="0.3">
      <c r="N311" s="220"/>
      <c r="O311" s="220"/>
    </row>
    <row r="312" spans="14:15" x14ac:dyDescent="0.3">
      <c r="N312" s="220"/>
      <c r="O312" s="220"/>
    </row>
    <row r="313" spans="14:15" x14ac:dyDescent="0.3">
      <c r="N313" s="220"/>
      <c r="O313" s="220"/>
    </row>
    <row r="314" spans="14:15" x14ac:dyDescent="0.3">
      <c r="N314" s="220"/>
      <c r="O314" s="220"/>
    </row>
    <row r="315" spans="14:15" x14ac:dyDescent="0.3">
      <c r="N315" s="220"/>
      <c r="O315" s="220"/>
    </row>
    <row r="316" spans="14:15" x14ac:dyDescent="0.3">
      <c r="N316" s="220"/>
      <c r="O316" s="220"/>
    </row>
    <row r="317" spans="14:15" x14ac:dyDescent="0.3">
      <c r="N317" s="220"/>
      <c r="O317" s="220"/>
    </row>
    <row r="318" spans="14:15" x14ac:dyDescent="0.3">
      <c r="N318" s="220"/>
      <c r="O318" s="220"/>
    </row>
    <row r="319" spans="14:15" x14ac:dyDescent="0.3">
      <c r="N319" s="220"/>
      <c r="O319" s="220"/>
    </row>
    <row r="320" spans="14:15" x14ac:dyDescent="0.3">
      <c r="N320" s="220"/>
      <c r="O320" s="220"/>
    </row>
    <row r="321" spans="14:15" x14ac:dyDescent="0.3">
      <c r="N321" s="220"/>
      <c r="O321" s="220"/>
    </row>
    <row r="322" spans="14:15" x14ac:dyDescent="0.3">
      <c r="N322" s="220"/>
      <c r="O322" s="220"/>
    </row>
    <row r="323" spans="14:15" x14ac:dyDescent="0.3">
      <c r="N323" s="220"/>
      <c r="O323" s="220"/>
    </row>
    <row r="324" spans="14:15" x14ac:dyDescent="0.3">
      <c r="N324" s="220"/>
      <c r="O324" s="220"/>
    </row>
    <row r="325" spans="14:15" x14ac:dyDescent="0.3">
      <c r="N325" s="220"/>
      <c r="O325" s="220"/>
    </row>
    <row r="326" spans="14:15" x14ac:dyDescent="0.3">
      <c r="N326" s="220"/>
      <c r="O326" s="220"/>
    </row>
    <row r="327" spans="14:15" x14ac:dyDescent="0.3">
      <c r="N327" s="220"/>
      <c r="O327" s="220"/>
    </row>
    <row r="328" spans="14:15" x14ac:dyDescent="0.3">
      <c r="N328" s="220"/>
      <c r="O328" s="220"/>
    </row>
    <row r="329" spans="14:15" x14ac:dyDescent="0.3">
      <c r="N329" s="220"/>
      <c r="O329" s="220"/>
    </row>
    <row r="330" spans="14:15" x14ac:dyDescent="0.3">
      <c r="N330" s="220"/>
      <c r="O330" s="220"/>
    </row>
    <row r="331" spans="14:15" x14ac:dyDescent="0.3">
      <c r="N331" s="220"/>
      <c r="O331" s="220"/>
    </row>
    <row r="332" spans="14:15" x14ac:dyDescent="0.3">
      <c r="N332" s="220"/>
      <c r="O332" s="220"/>
    </row>
    <row r="333" spans="14:15" x14ac:dyDescent="0.3">
      <c r="N333" s="220"/>
      <c r="O333" s="220"/>
    </row>
    <row r="334" spans="14:15" x14ac:dyDescent="0.3">
      <c r="N334" s="220"/>
      <c r="O334" s="220"/>
    </row>
    <row r="335" spans="14:15" x14ac:dyDescent="0.3">
      <c r="N335" s="220"/>
      <c r="O335" s="220"/>
    </row>
    <row r="336" spans="14:15" x14ac:dyDescent="0.3">
      <c r="N336" s="220"/>
      <c r="O336" s="220"/>
    </row>
    <row r="337" spans="14:15" x14ac:dyDescent="0.3">
      <c r="N337" s="220"/>
      <c r="O337" s="220"/>
    </row>
    <row r="338" spans="14:15" x14ac:dyDescent="0.3">
      <c r="N338" s="220"/>
      <c r="O338" s="220"/>
    </row>
    <row r="339" spans="14:15" x14ac:dyDescent="0.3">
      <c r="N339" s="220"/>
      <c r="O339" s="220"/>
    </row>
    <row r="340" spans="14:15" x14ac:dyDescent="0.3">
      <c r="N340" s="220"/>
      <c r="O340" s="220"/>
    </row>
    <row r="341" spans="14:15" x14ac:dyDescent="0.3">
      <c r="N341" s="220"/>
      <c r="O341" s="220"/>
    </row>
    <row r="342" spans="14:15" x14ac:dyDescent="0.3">
      <c r="N342" s="220"/>
      <c r="O342" s="220"/>
    </row>
    <row r="343" spans="14:15" x14ac:dyDescent="0.3">
      <c r="N343" s="220"/>
      <c r="O343" s="220"/>
    </row>
    <row r="344" spans="14:15" x14ac:dyDescent="0.3">
      <c r="N344" s="220"/>
      <c r="O344" s="220"/>
    </row>
    <row r="345" spans="14:15" x14ac:dyDescent="0.3">
      <c r="N345" s="220"/>
      <c r="O345" s="220"/>
    </row>
    <row r="346" spans="14:15" x14ac:dyDescent="0.3">
      <c r="N346" s="220"/>
      <c r="O346" s="220"/>
    </row>
    <row r="347" spans="14:15" x14ac:dyDescent="0.3">
      <c r="N347" s="220"/>
      <c r="O347" s="220"/>
    </row>
    <row r="348" spans="14:15" x14ac:dyDescent="0.3">
      <c r="N348" s="220"/>
      <c r="O348" s="220"/>
    </row>
    <row r="349" spans="14:15" x14ac:dyDescent="0.3">
      <c r="N349" s="220"/>
      <c r="O349" s="220"/>
    </row>
    <row r="350" spans="14:15" x14ac:dyDescent="0.3">
      <c r="N350" s="220"/>
      <c r="O350" s="220"/>
    </row>
    <row r="351" spans="14:15" x14ac:dyDescent="0.3">
      <c r="N351" s="220"/>
      <c r="O351" s="220"/>
    </row>
    <row r="352" spans="14:15" x14ac:dyDescent="0.3">
      <c r="N352" s="220"/>
      <c r="O352" s="220"/>
    </row>
    <row r="353" spans="14:15" x14ac:dyDescent="0.3">
      <c r="N353" s="220"/>
      <c r="O353" s="220"/>
    </row>
    <row r="354" spans="14:15" x14ac:dyDescent="0.3">
      <c r="N354" s="220"/>
      <c r="O354" s="220"/>
    </row>
    <row r="355" spans="14:15" x14ac:dyDescent="0.3">
      <c r="N355" s="220"/>
      <c r="O355" s="220"/>
    </row>
    <row r="356" spans="14:15" x14ac:dyDescent="0.3">
      <c r="N356" s="220"/>
      <c r="O356" s="220"/>
    </row>
    <row r="357" spans="14:15" x14ac:dyDescent="0.3">
      <c r="N357" s="220"/>
      <c r="O357" s="220"/>
    </row>
    <row r="358" spans="14:15" x14ac:dyDescent="0.3">
      <c r="N358" s="220"/>
      <c r="O358" s="220"/>
    </row>
    <row r="359" spans="14:15" x14ac:dyDescent="0.3">
      <c r="N359" s="220"/>
      <c r="O359" s="220"/>
    </row>
    <row r="360" spans="14:15" x14ac:dyDescent="0.3">
      <c r="N360" s="220"/>
      <c r="O360" s="220"/>
    </row>
    <row r="361" spans="14:15" x14ac:dyDescent="0.3">
      <c r="N361" s="220"/>
      <c r="O361" s="220"/>
    </row>
    <row r="362" spans="14:15" x14ac:dyDescent="0.3">
      <c r="N362" s="220"/>
      <c r="O362" s="220"/>
    </row>
    <row r="363" spans="14:15" x14ac:dyDescent="0.3">
      <c r="N363" s="220"/>
      <c r="O363" s="220"/>
    </row>
    <row r="364" spans="14:15" x14ac:dyDescent="0.3">
      <c r="N364" s="220"/>
      <c r="O364" s="220"/>
    </row>
    <row r="365" spans="14:15" x14ac:dyDescent="0.3">
      <c r="N365" s="220"/>
      <c r="O365" s="220"/>
    </row>
    <row r="366" spans="14:15" x14ac:dyDescent="0.3">
      <c r="N366" s="220"/>
      <c r="O366" s="220"/>
    </row>
    <row r="367" spans="14:15" x14ac:dyDescent="0.3">
      <c r="N367" s="220"/>
      <c r="O367" s="220"/>
    </row>
    <row r="368" spans="14:15" x14ac:dyDescent="0.3">
      <c r="N368" s="220"/>
      <c r="O368" s="220"/>
    </row>
    <row r="369" spans="14:15" x14ac:dyDescent="0.3">
      <c r="N369" s="220"/>
      <c r="O369" s="220"/>
    </row>
    <row r="370" spans="14:15" x14ac:dyDescent="0.3">
      <c r="N370" s="220"/>
      <c r="O370" s="220"/>
    </row>
    <row r="371" spans="14:15" x14ac:dyDescent="0.3">
      <c r="N371" s="220"/>
      <c r="O371" s="220"/>
    </row>
    <row r="372" spans="14:15" x14ac:dyDescent="0.3">
      <c r="N372" s="220"/>
      <c r="O372" s="220"/>
    </row>
    <row r="373" spans="14:15" x14ac:dyDescent="0.3">
      <c r="N373" s="220"/>
      <c r="O373" s="220"/>
    </row>
    <row r="374" spans="14:15" x14ac:dyDescent="0.3">
      <c r="N374" s="220"/>
      <c r="O374" s="220"/>
    </row>
    <row r="375" spans="14:15" x14ac:dyDescent="0.3">
      <c r="N375" s="220"/>
      <c r="O375" s="220"/>
    </row>
    <row r="376" spans="14:15" x14ac:dyDescent="0.3">
      <c r="N376" s="220"/>
      <c r="O376" s="220"/>
    </row>
    <row r="377" spans="14:15" x14ac:dyDescent="0.3">
      <c r="N377" s="220"/>
      <c r="O377" s="220"/>
    </row>
    <row r="378" spans="14:15" x14ac:dyDescent="0.3">
      <c r="N378" s="220"/>
      <c r="O378" s="220"/>
    </row>
    <row r="379" spans="14:15" x14ac:dyDescent="0.3">
      <c r="N379" s="220"/>
      <c r="O379" s="220"/>
    </row>
    <row r="380" spans="14:15" x14ac:dyDescent="0.3">
      <c r="N380" s="220"/>
      <c r="O380" s="220"/>
    </row>
    <row r="381" spans="14:15" x14ac:dyDescent="0.3">
      <c r="N381" s="220"/>
      <c r="O381" s="220"/>
    </row>
    <row r="382" spans="14:15" x14ac:dyDescent="0.3">
      <c r="N382" s="220"/>
      <c r="O382" s="220"/>
    </row>
    <row r="383" spans="14:15" x14ac:dyDescent="0.3">
      <c r="N383" s="220"/>
      <c r="O383" s="220"/>
    </row>
    <row r="384" spans="14:15" x14ac:dyDescent="0.3">
      <c r="N384" s="220"/>
      <c r="O384" s="220"/>
    </row>
    <row r="385" spans="14:15" x14ac:dyDescent="0.3">
      <c r="N385" s="220"/>
      <c r="O385" s="220"/>
    </row>
    <row r="386" spans="14:15" x14ac:dyDescent="0.3">
      <c r="N386" s="220"/>
      <c r="O386" s="220"/>
    </row>
    <row r="387" spans="14:15" x14ac:dyDescent="0.3">
      <c r="N387" s="220"/>
      <c r="O387" s="220"/>
    </row>
    <row r="388" spans="14:15" x14ac:dyDescent="0.3">
      <c r="N388" s="220"/>
      <c r="O388" s="220"/>
    </row>
    <row r="389" spans="14:15" x14ac:dyDescent="0.3">
      <c r="N389" s="220"/>
      <c r="O389" s="220"/>
    </row>
    <row r="390" spans="14:15" x14ac:dyDescent="0.3">
      <c r="N390" s="220"/>
      <c r="O390" s="220"/>
    </row>
    <row r="391" spans="14:15" x14ac:dyDescent="0.3">
      <c r="N391" s="220"/>
      <c r="O391" s="220"/>
    </row>
    <row r="392" spans="14:15" x14ac:dyDescent="0.3">
      <c r="N392" s="220"/>
      <c r="O392" s="220"/>
    </row>
    <row r="393" spans="14:15" x14ac:dyDescent="0.3">
      <c r="N393" s="220"/>
      <c r="O393" s="220"/>
    </row>
    <row r="394" spans="14:15" x14ac:dyDescent="0.3">
      <c r="N394" s="220"/>
      <c r="O394" s="220"/>
    </row>
    <row r="395" spans="14:15" x14ac:dyDescent="0.3">
      <c r="N395" s="220"/>
      <c r="O395" s="220"/>
    </row>
    <row r="396" spans="14:15" x14ac:dyDescent="0.3">
      <c r="N396" s="220"/>
      <c r="O396" s="220"/>
    </row>
    <row r="397" spans="14:15" x14ac:dyDescent="0.3">
      <c r="N397" s="220"/>
      <c r="O397" s="220"/>
    </row>
    <row r="398" spans="14:15" x14ac:dyDescent="0.3">
      <c r="N398" s="220"/>
      <c r="O398" s="220"/>
    </row>
    <row r="399" spans="14:15" x14ac:dyDescent="0.3">
      <c r="N399" s="220"/>
      <c r="O399" s="220"/>
    </row>
    <row r="400" spans="14:15" x14ac:dyDescent="0.3">
      <c r="N400" s="220"/>
      <c r="O400" s="220"/>
    </row>
    <row r="401" spans="14:15" x14ac:dyDescent="0.3">
      <c r="N401" s="220"/>
      <c r="O401" s="220"/>
    </row>
    <row r="402" spans="14:15" x14ac:dyDescent="0.3">
      <c r="N402" s="220"/>
      <c r="O402" s="220"/>
    </row>
    <row r="403" spans="14:15" x14ac:dyDescent="0.3">
      <c r="N403" s="220"/>
      <c r="O403" s="220"/>
    </row>
    <row r="404" spans="14:15" x14ac:dyDescent="0.3">
      <c r="N404" s="220"/>
      <c r="O404" s="220"/>
    </row>
    <row r="405" spans="14:15" x14ac:dyDescent="0.3">
      <c r="N405" s="220"/>
      <c r="O405" s="220"/>
    </row>
    <row r="406" spans="14:15" x14ac:dyDescent="0.3">
      <c r="N406" s="220"/>
      <c r="O406" s="220"/>
    </row>
    <row r="407" spans="14:15" x14ac:dyDescent="0.3">
      <c r="N407" s="220"/>
      <c r="O407" s="220"/>
    </row>
    <row r="408" spans="14:15" x14ac:dyDescent="0.3">
      <c r="N408" s="220"/>
      <c r="O408" s="220"/>
    </row>
    <row r="409" spans="14:15" x14ac:dyDescent="0.3">
      <c r="N409" s="220"/>
      <c r="O409" s="220"/>
    </row>
    <row r="410" spans="14:15" x14ac:dyDescent="0.3">
      <c r="N410" s="220"/>
      <c r="O410" s="220"/>
    </row>
    <row r="411" spans="14:15" x14ac:dyDescent="0.3">
      <c r="N411" s="220"/>
      <c r="O411" s="220"/>
    </row>
    <row r="412" spans="14:15" x14ac:dyDescent="0.3">
      <c r="N412" s="220"/>
      <c r="O412" s="220"/>
    </row>
    <row r="413" spans="14:15" x14ac:dyDescent="0.3">
      <c r="N413" s="220"/>
      <c r="O413" s="220"/>
    </row>
    <row r="414" spans="14:15" x14ac:dyDescent="0.3">
      <c r="N414" s="220"/>
      <c r="O414" s="220"/>
    </row>
    <row r="415" spans="14:15" x14ac:dyDescent="0.3">
      <c r="N415" s="220"/>
      <c r="O415" s="220"/>
    </row>
    <row r="416" spans="14:15" x14ac:dyDescent="0.3">
      <c r="N416" s="220"/>
      <c r="O416" s="220"/>
    </row>
    <row r="417" spans="14:15" x14ac:dyDescent="0.3">
      <c r="N417" s="220"/>
      <c r="O417" s="220"/>
    </row>
    <row r="418" spans="14:15" x14ac:dyDescent="0.3">
      <c r="N418" s="220"/>
      <c r="O418" s="220"/>
    </row>
    <row r="419" spans="14:15" x14ac:dyDescent="0.3">
      <c r="N419" s="220"/>
      <c r="O419" s="220"/>
    </row>
    <row r="420" spans="14:15" x14ac:dyDescent="0.3">
      <c r="N420" s="220"/>
      <c r="O420" s="220"/>
    </row>
    <row r="421" spans="14:15" x14ac:dyDescent="0.3">
      <c r="N421" s="220"/>
      <c r="O421" s="220"/>
    </row>
    <row r="422" spans="14:15" x14ac:dyDescent="0.3">
      <c r="N422" s="220"/>
      <c r="O422" s="220"/>
    </row>
    <row r="423" spans="14:15" x14ac:dyDescent="0.3">
      <c r="N423" s="220"/>
      <c r="O423" s="220"/>
    </row>
    <row r="424" spans="14:15" x14ac:dyDescent="0.3">
      <c r="N424" s="220"/>
      <c r="O424" s="220"/>
    </row>
    <row r="425" spans="14:15" x14ac:dyDescent="0.3">
      <c r="N425" s="220"/>
      <c r="O425" s="220"/>
    </row>
    <row r="426" spans="14:15" x14ac:dyDescent="0.3">
      <c r="N426" s="220"/>
      <c r="O426" s="220"/>
    </row>
    <row r="427" spans="14:15" x14ac:dyDescent="0.3">
      <c r="N427" s="220"/>
      <c r="O427" s="220"/>
    </row>
    <row r="428" spans="14:15" x14ac:dyDescent="0.3">
      <c r="N428" s="220"/>
      <c r="O428" s="220"/>
    </row>
    <row r="429" spans="14:15" x14ac:dyDescent="0.3">
      <c r="N429" s="220"/>
      <c r="O429" s="220"/>
    </row>
    <row r="430" spans="14:15" x14ac:dyDescent="0.3">
      <c r="N430" s="220"/>
      <c r="O430" s="220"/>
    </row>
    <row r="431" spans="14:15" x14ac:dyDescent="0.3">
      <c r="N431" s="220"/>
      <c r="O431" s="220"/>
    </row>
    <row r="432" spans="14:15" x14ac:dyDescent="0.3">
      <c r="N432" s="220"/>
      <c r="O432" s="220"/>
    </row>
    <row r="433" spans="14:15" x14ac:dyDescent="0.3">
      <c r="N433" s="220"/>
      <c r="O433" s="220"/>
    </row>
    <row r="434" spans="14:15" x14ac:dyDescent="0.3">
      <c r="N434" s="220"/>
      <c r="O434" s="220"/>
    </row>
    <row r="435" spans="14:15" x14ac:dyDescent="0.3">
      <c r="N435" s="220"/>
      <c r="O435" s="220"/>
    </row>
    <row r="436" spans="14:15" x14ac:dyDescent="0.3">
      <c r="N436" s="220"/>
      <c r="O436" s="220"/>
    </row>
    <row r="437" spans="14:15" x14ac:dyDescent="0.3">
      <c r="N437" s="220"/>
      <c r="O437" s="220"/>
    </row>
    <row r="438" spans="14:15" x14ac:dyDescent="0.3">
      <c r="N438" s="220"/>
      <c r="O438" s="220"/>
    </row>
    <row r="439" spans="14:15" x14ac:dyDescent="0.3">
      <c r="N439" s="220"/>
      <c r="O439" s="220"/>
    </row>
    <row r="440" spans="14:15" x14ac:dyDescent="0.3">
      <c r="N440" s="220"/>
      <c r="O440" s="220"/>
    </row>
    <row r="441" spans="14:15" x14ac:dyDescent="0.3">
      <c r="N441" s="220"/>
      <c r="O441" s="220"/>
    </row>
    <row r="442" spans="14:15" x14ac:dyDescent="0.3">
      <c r="N442" s="220"/>
      <c r="O442" s="220"/>
    </row>
    <row r="443" spans="14:15" x14ac:dyDescent="0.3">
      <c r="N443" s="220"/>
      <c r="O443" s="220"/>
    </row>
    <row r="444" spans="14:15" x14ac:dyDescent="0.3">
      <c r="N444" s="220"/>
      <c r="O444" s="220"/>
    </row>
    <row r="445" spans="14:15" x14ac:dyDescent="0.3">
      <c r="N445" s="220"/>
      <c r="O445" s="220"/>
    </row>
    <row r="446" spans="14:15" x14ac:dyDescent="0.3">
      <c r="N446" s="220"/>
      <c r="O446" s="220"/>
    </row>
    <row r="447" spans="14:15" x14ac:dyDescent="0.3">
      <c r="N447" s="220"/>
      <c r="O447" s="220"/>
    </row>
    <row r="448" spans="14:15" x14ac:dyDescent="0.3">
      <c r="N448" s="220"/>
      <c r="O448" s="220"/>
    </row>
    <row r="449" spans="14:15" x14ac:dyDescent="0.3">
      <c r="N449" s="220"/>
      <c r="O449" s="220"/>
    </row>
    <row r="450" spans="14:15" x14ac:dyDescent="0.3">
      <c r="N450" s="220"/>
      <c r="O450" s="220"/>
    </row>
    <row r="451" spans="14:15" x14ac:dyDescent="0.3">
      <c r="N451" s="220"/>
      <c r="O451" s="220"/>
    </row>
    <row r="452" spans="14:15" x14ac:dyDescent="0.3">
      <c r="N452" s="220"/>
      <c r="O452" s="220"/>
    </row>
    <row r="453" spans="14:15" x14ac:dyDescent="0.3">
      <c r="N453" s="220"/>
      <c r="O453" s="220"/>
    </row>
    <row r="454" spans="14:15" x14ac:dyDescent="0.3">
      <c r="N454" s="220"/>
      <c r="O454" s="220"/>
    </row>
    <row r="455" spans="14:15" x14ac:dyDescent="0.3">
      <c r="N455" s="220"/>
      <c r="O455" s="220"/>
    </row>
    <row r="456" spans="14:15" x14ac:dyDescent="0.3">
      <c r="N456" s="220"/>
      <c r="O456" s="220"/>
    </row>
    <row r="457" spans="14:15" x14ac:dyDescent="0.3">
      <c r="N457" s="220"/>
      <c r="O457" s="220"/>
    </row>
    <row r="458" spans="14:15" x14ac:dyDescent="0.3">
      <c r="N458" s="220"/>
      <c r="O458" s="220"/>
    </row>
    <row r="459" spans="14:15" x14ac:dyDescent="0.3">
      <c r="N459" s="220"/>
      <c r="O459" s="220"/>
    </row>
    <row r="460" spans="14:15" x14ac:dyDescent="0.3">
      <c r="N460" s="220"/>
      <c r="O460" s="220"/>
    </row>
    <row r="461" spans="14:15" x14ac:dyDescent="0.3">
      <c r="N461" s="220"/>
      <c r="O461" s="220"/>
    </row>
    <row r="462" spans="14:15" x14ac:dyDescent="0.3">
      <c r="N462" s="220"/>
      <c r="O462" s="220"/>
    </row>
    <row r="463" spans="14:15" x14ac:dyDescent="0.3">
      <c r="N463" s="220"/>
      <c r="O463" s="220"/>
    </row>
    <row r="464" spans="14:15" x14ac:dyDescent="0.3">
      <c r="N464" s="220"/>
      <c r="O464" s="220"/>
    </row>
    <row r="465" spans="14:15" x14ac:dyDescent="0.3">
      <c r="N465" s="220"/>
      <c r="O465" s="220"/>
    </row>
    <row r="466" spans="14:15" x14ac:dyDescent="0.3">
      <c r="N466" s="220"/>
      <c r="O466" s="220"/>
    </row>
    <row r="467" spans="14:15" x14ac:dyDescent="0.3">
      <c r="N467" s="220"/>
      <c r="O467" s="220"/>
    </row>
    <row r="468" spans="14:15" x14ac:dyDescent="0.3">
      <c r="N468" s="220"/>
      <c r="O468" s="220"/>
    </row>
    <row r="469" spans="14:15" x14ac:dyDescent="0.3">
      <c r="N469" s="220"/>
      <c r="O469" s="220"/>
    </row>
    <row r="470" spans="14:15" x14ac:dyDescent="0.3">
      <c r="N470" s="220"/>
      <c r="O470" s="220"/>
    </row>
    <row r="471" spans="14:15" x14ac:dyDescent="0.3">
      <c r="N471" s="220"/>
      <c r="O471" s="220"/>
    </row>
    <row r="472" spans="14:15" x14ac:dyDescent="0.3">
      <c r="N472" s="220"/>
      <c r="O472" s="220"/>
    </row>
    <row r="473" spans="14:15" x14ac:dyDescent="0.3">
      <c r="N473" s="220"/>
      <c r="O473" s="220"/>
    </row>
    <row r="474" spans="14:15" x14ac:dyDescent="0.3">
      <c r="N474" s="220"/>
      <c r="O474" s="220"/>
    </row>
    <row r="475" spans="14:15" x14ac:dyDescent="0.3">
      <c r="N475" s="220"/>
      <c r="O475" s="220"/>
    </row>
    <row r="476" spans="14:15" x14ac:dyDescent="0.3">
      <c r="N476" s="220"/>
      <c r="O476" s="220"/>
    </row>
    <row r="477" spans="14:15" x14ac:dyDescent="0.3">
      <c r="N477" s="220"/>
      <c r="O477" s="220"/>
    </row>
    <row r="478" spans="14:15" x14ac:dyDescent="0.3">
      <c r="N478" s="220"/>
      <c r="O478" s="220"/>
    </row>
    <row r="479" spans="14:15" x14ac:dyDescent="0.3">
      <c r="N479" s="220"/>
      <c r="O479" s="220"/>
    </row>
    <row r="480" spans="14:15" x14ac:dyDescent="0.3">
      <c r="N480" s="220"/>
      <c r="O480" s="220"/>
    </row>
    <row r="481" spans="14:15" x14ac:dyDescent="0.3">
      <c r="N481" s="220"/>
      <c r="O481" s="220"/>
    </row>
    <row r="482" spans="14:15" x14ac:dyDescent="0.3">
      <c r="N482" s="220"/>
      <c r="O482" s="220"/>
    </row>
    <row r="483" spans="14:15" x14ac:dyDescent="0.3">
      <c r="N483" s="220"/>
      <c r="O483" s="220"/>
    </row>
    <row r="484" spans="14:15" x14ac:dyDescent="0.3">
      <c r="N484" s="220"/>
      <c r="O484" s="220"/>
    </row>
    <row r="485" spans="14:15" x14ac:dyDescent="0.3">
      <c r="N485" s="220"/>
      <c r="O485" s="220"/>
    </row>
    <row r="486" spans="14:15" x14ac:dyDescent="0.3">
      <c r="N486" s="220"/>
      <c r="O486" s="220"/>
    </row>
    <row r="487" spans="14:15" x14ac:dyDescent="0.3">
      <c r="N487" s="220"/>
      <c r="O487" s="220"/>
    </row>
    <row r="488" spans="14:15" x14ac:dyDescent="0.3">
      <c r="N488" s="220"/>
      <c r="O488" s="220"/>
    </row>
    <row r="489" spans="14:15" x14ac:dyDescent="0.3">
      <c r="N489" s="220"/>
      <c r="O489" s="220"/>
    </row>
    <row r="490" spans="14:15" x14ac:dyDescent="0.3">
      <c r="N490" s="220"/>
      <c r="O490" s="220"/>
    </row>
    <row r="491" spans="14:15" x14ac:dyDescent="0.3">
      <c r="N491" s="220"/>
      <c r="O491" s="220"/>
    </row>
    <row r="492" spans="14:15" x14ac:dyDescent="0.3">
      <c r="N492" s="220"/>
      <c r="O492" s="220"/>
    </row>
    <row r="493" spans="14:15" x14ac:dyDescent="0.3">
      <c r="N493" s="220"/>
      <c r="O493" s="220"/>
    </row>
    <row r="494" spans="14:15" x14ac:dyDescent="0.3">
      <c r="N494" s="220"/>
      <c r="O494" s="220"/>
    </row>
    <row r="495" spans="14:15" x14ac:dyDescent="0.3">
      <c r="N495" s="220"/>
      <c r="O495" s="220"/>
    </row>
    <row r="496" spans="14:15" x14ac:dyDescent="0.3">
      <c r="N496" s="220"/>
      <c r="O496" s="220"/>
    </row>
    <row r="497" spans="14:15" x14ac:dyDescent="0.3">
      <c r="N497" s="220"/>
      <c r="O497" s="220"/>
    </row>
    <row r="498" spans="14:15" x14ac:dyDescent="0.3">
      <c r="N498" s="220"/>
      <c r="O498" s="220"/>
    </row>
    <row r="499" spans="14:15" x14ac:dyDescent="0.3">
      <c r="N499" s="220"/>
      <c r="O499" s="220"/>
    </row>
    <row r="500" spans="14:15" x14ac:dyDescent="0.3">
      <c r="N500" s="220"/>
      <c r="O500" s="220"/>
    </row>
    <row r="501" spans="14:15" x14ac:dyDescent="0.3">
      <c r="N501" s="220"/>
      <c r="O501" s="220"/>
    </row>
    <row r="502" spans="14:15" x14ac:dyDescent="0.3">
      <c r="N502" s="220"/>
      <c r="O502" s="220"/>
    </row>
    <row r="503" spans="14:15" x14ac:dyDescent="0.3">
      <c r="N503" s="220"/>
      <c r="O503" s="220"/>
    </row>
    <row r="504" spans="14:15" x14ac:dyDescent="0.3">
      <c r="N504" s="220"/>
      <c r="O504" s="220"/>
    </row>
    <row r="505" spans="14:15" x14ac:dyDescent="0.3">
      <c r="N505" s="220"/>
      <c r="O505" s="220"/>
    </row>
    <row r="506" spans="14:15" x14ac:dyDescent="0.3">
      <c r="N506" s="220"/>
      <c r="O506" s="220"/>
    </row>
    <row r="507" spans="14:15" x14ac:dyDescent="0.3">
      <c r="N507" s="220"/>
      <c r="O507" s="220"/>
    </row>
    <row r="508" spans="14:15" x14ac:dyDescent="0.3">
      <c r="N508" s="220"/>
      <c r="O508" s="220"/>
    </row>
    <row r="509" spans="14:15" x14ac:dyDescent="0.3">
      <c r="N509" s="220"/>
      <c r="O509" s="220"/>
    </row>
    <row r="510" spans="14:15" x14ac:dyDescent="0.3">
      <c r="N510" s="220"/>
      <c r="O510" s="220"/>
    </row>
    <row r="511" spans="14:15" x14ac:dyDescent="0.3">
      <c r="N511" s="220"/>
      <c r="O511" s="220"/>
    </row>
    <row r="512" spans="14:15" x14ac:dyDescent="0.3">
      <c r="N512" s="220"/>
      <c r="O512" s="220"/>
    </row>
    <row r="513" spans="14:15" x14ac:dyDescent="0.3">
      <c r="N513" s="220"/>
      <c r="O513" s="220"/>
    </row>
    <row r="514" spans="14:15" x14ac:dyDescent="0.3">
      <c r="N514" s="220"/>
      <c r="O514" s="220"/>
    </row>
    <row r="515" spans="14:15" x14ac:dyDescent="0.3">
      <c r="N515" s="220"/>
      <c r="O515" s="220"/>
    </row>
    <row r="516" spans="14:15" x14ac:dyDescent="0.3">
      <c r="N516" s="220"/>
      <c r="O516" s="220"/>
    </row>
    <row r="517" spans="14:15" x14ac:dyDescent="0.3">
      <c r="N517" s="220"/>
      <c r="O517" s="220"/>
    </row>
    <row r="518" spans="14:15" x14ac:dyDescent="0.3">
      <c r="N518" s="220"/>
      <c r="O518" s="220"/>
    </row>
    <row r="519" spans="14:15" x14ac:dyDescent="0.3">
      <c r="N519" s="220"/>
      <c r="O519" s="220"/>
    </row>
    <row r="520" spans="14:15" x14ac:dyDescent="0.3">
      <c r="N520" s="220"/>
      <c r="O520" s="220"/>
    </row>
    <row r="521" spans="14:15" x14ac:dyDescent="0.3">
      <c r="N521" s="220"/>
      <c r="O521" s="220"/>
    </row>
    <row r="522" spans="14:15" x14ac:dyDescent="0.3">
      <c r="N522" s="220"/>
      <c r="O522" s="220"/>
    </row>
    <row r="523" spans="14:15" x14ac:dyDescent="0.3">
      <c r="N523" s="220"/>
      <c r="O523" s="220"/>
    </row>
    <row r="524" spans="14:15" x14ac:dyDescent="0.3">
      <c r="N524" s="220"/>
      <c r="O524" s="220"/>
    </row>
    <row r="525" spans="14:15" x14ac:dyDescent="0.3">
      <c r="N525" s="220"/>
      <c r="O525" s="220"/>
    </row>
    <row r="526" spans="14:15" x14ac:dyDescent="0.3">
      <c r="N526" s="220"/>
      <c r="O526" s="220"/>
    </row>
    <row r="527" spans="14:15" x14ac:dyDescent="0.3">
      <c r="N527" s="220"/>
      <c r="O527" s="220"/>
    </row>
    <row r="528" spans="14:15" x14ac:dyDescent="0.3">
      <c r="N528" s="220"/>
      <c r="O528" s="220"/>
    </row>
    <row r="529" spans="14:15" x14ac:dyDescent="0.3">
      <c r="N529" s="220"/>
      <c r="O529" s="220"/>
    </row>
    <row r="530" spans="14:15" x14ac:dyDescent="0.3">
      <c r="N530" s="220"/>
      <c r="O530" s="220"/>
    </row>
    <row r="531" spans="14:15" x14ac:dyDescent="0.3">
      <c r="N531" s="220"/>
      <c r="O531" s="220"/>
    </row>
    <row r="532" spans="14:15" x14ac:dyDescent="0.3">
      <c r="N532" s="220"/>
      <c r="O532" s="220"/>
    </row>
    <row r="533" spans="14:15" x14ac:dyDescent="0.3">
      <c r="N533" s="220"/>
      <c r="O533" s="220"/>
    </row>
    <row r="534" spans="14:15" x14ac:dyDescent="0.3">
      <c r="N534" s="220"/>
      <c r="O534" s="220"/>
    </row>
    <row r="535" spans="14:15" x14ac:dyDescent="0.3">
      <c r="N535" s="220"/>
      <c r="O535" s="220"/>
    </row>
    <row r="536" spans="14:15" x14ac:dyDescent="0.3">
      <c r="N536" s="220"/>
      <c r="O536" s="220"/>
    </row>
    <row r="537" spans="14:15" x14ac:dyDescent="0.3">
      <c r="N537" s="220"/>
      <c r="O537" s="220"/>
    </row>
    <row r="538" spans="14:15" x14ac:dyDescent="0.3">
      <c r="N538" s="220"/>
      <c r="O538" s="220"/>
    </row>
    <row r="539" spans="14:15" x14ac:dyDescent="0.3">
      <c r="N539" s="220"/>
      <c r="O539" s="220"/>
    </row>
    <row r="540" spans="14:15" x14ac:dyDescent="0.3">
      <c r="N540" s="220"/>
      <c r="O540" s="220"/>
    </row>
    <row r="541" spans="14:15" x14ac:dyDescent="0.3">
      <c r="N541" s="220"/>
      <c r="O541" s="220"/>
    </row>
    <row r="542" spans="14:15" x14ac:dyDescent="0.3">
      <c r="N542" s="220"/>
      <c r="O542" s="220"/>
    </row>
    <row r="543" spans="14:15" x14ac:dyDescent="0.3">
      <c r="N543" s="220"/>
      <c r="O543" s="220"/>
    </row>
    <row r="544" spans="14:15" x14ac:dyDescent="0.3">
      <c r="N544" s="220"/>
      <c r="O544" s="220"/>
    </row>
    <row r="545" spans="14:15" x14ac:dyDescent="0.3">
      <c r="N545" s="220"/>
      <c r="O545" s="220"/>
    </row>
    <row r="546" spans="14:15" x14ac:dyDescent="0.3">
      <c r="N546" s="220"/>
      <c r="O546" s="220"/>
    </row>
    <row r="547" spans="14:15" x14ac:dyDescent="0.3">
      <c r="N547" s="220"/>
      <c r="O547" s="220"/>
    </row>
    <row r="548" spans="14:15" x14ac:dyDescent="0.3">
      <c r="N548" s="220"/>
      <c r="O548" s="220"/>
    </row>
    <row r="549" spans="14:15" x14ac:dyDescent="0.3">
      <c r="N549" s="220"/>
      <c r="O549" s="220"/>
    </row>
    <row r="550" spans="14:15" x14ac:dyDescent="0.3">
      <c r="N550" s="220"/>
      <c r="O550" s="220"/>
    </row>
    <row r="551" spans="14:15" x14ac:dyDescent="0.3">
      <c r="N551" s="220"/>
      <c r="O551" s="220"/>
    </row>
    <row r="552" spans="14:15" x14ac:dyDescent="0.3">
      <c r="N552" s="220"/>
      <c r="O552" s="220"/>
    </row>
    <row r="553" spans="14:15" x14ac:dyDescent="0.3">
      <c r="N553" s="220"/>
      <c r="O553" s="220"/>
    </row>
    <row r="554" spans="14:15" x14ac:dyDescent="0.3">
      <c r="N554" s="220"/>
      <c r="O554" s="220"/>
    </row>
    <row r="555" spans="14:15" x14ac:dyDescent="0.3">
      <c r="N555" s="220"/>
      <c r="O555" s="220"/>
    </row>
    <row r="556" spans="14:15" x14ac:dyDescent="0.3">
      <c r="N556" s="220"/>
      <c r="O556" s="220"/>
    </row>
    <row r="557" spans="14:15" x14ac:dyDescent="0.3">
      <c r="N557" s="220"/>
      <c r="O557" s="220"/>
    </row>
    <row r="558" spans="14:15" x14ac:dyDescent="0.3">
      <c r="N558" s="220"/>
      <c r="O558" s="220"/>
    </row>
    <row r="559" spans="14:15" x14ac:dyDescent="0.3">
      <c r="N559" s="220"/>
      <c r="O559" s="220"/>
    </row>
    <row r="560" spans="14:15" x14ac:dyDescent="0.3">
      <c r="N560" s="220"/>
      <c r="O560" s="220"/>
    </row>
    <row r="561" spans="14:15" x14ac:dyDescent="0.3">
      <c r="N561" s="220"/>
      <c r="O561" s="220"/>
    </row>
    <row r="562" spans="14:15" x14ac:dyDescent="0.3">
      <c r="N562" s="220"/>
      <c r="O562" s="220"/>
    </row>
    <row r="563" spans="14:15" x14ac:dyDescent="0.3">
      <c r="N563" s="220"/>
      <c r="O563" s="220"/>
    </row>
    <row r="564" spans="14:15" x14ac:dyDescent="0.3">
      <c r="N564" s="220"/>
      <c r="O564" s="220"/>
    </row>
    <row r="565" spans="14:15" x14ac:dyDescent="0.3">
      <c r="N565" s="220"/>
      <c r="O565" s="220"/>
    </row>
    <row r="566" spans="14:15" x14ac:dyDescent="0.3">
      <c r="N566" s="220"/>
      <c r="O566" s="220"/>
    </row>
    <row r="567" spans="14:15" x14ac:dyDescent="0.3">
      <c r="N567" s="220"/>
      <c r="O567" s="220"/>
    </row>
    <row r="568" spans="14:15" x14ac:dyDescent="0.3">
      <c r="N568" s="220"/>
      <c r="O568" s="220"/>
    </row>
    <row r="569" spans="14:15" x14ac:dyDescent="0.3">
      <c r="N569" s="220"/>
      <c r="O569" s="220"/>
    </row>
    <row r="570" spans="14:15" x14ac:dyDescent="0.3">
      <c r="N570" s="220"/>
      <c r="O570" s="220"/>
    </row>
    <row r="571" spans="14:15" x14ac:dyDescent="0.3">
      <c r="N571" s="220"/>
      <c r="O571" s="220"/>
    </row>
    <row r="572" spans="14:15" x14ac:dyDescent="0.3">
      <c r="N572" s="220"/>
      <c r="O572" s="220"/>
    </row>
    <row r="573" spans="14:15" x14ac:dyDescent="0.3">
      <c r="N573" s="220"/>
      <c r="O573" s="220"/>
    </row>
    <row r="574" spans="14:15" x14ac:dyDescent="0.3">
      <c r="N574" s="220"/>
      <c r="O574" s="220"/>
    </row>
    <row r="575" spans="14:15" x14ac:dyDescent="0.3">
      <c r="N575" s="220"/>
      <c r="O575" s="220"/>
    </row>
    <row r="576" spans="14:15" x14ac:dyDescent="0.3">
      <c r="N576" s="220"/>
      <c r="O576" s="220"/>
    </row>
    <row r="577" spans="14:15" x14ac:dyDescent="0.3">
      <c r="N577" s="220"/>
      <c r="O577" s="220"/>
    </row>
    <row r="578" spans="14:15" x14ac:dyDescent="0.3">
      <c r="N578" s="220"/>
      <c r="O578" s="220"/>
    </row>
    <row r="579" spans="14:15" x14ac:dyDescent="0.3">
      <c r="N579" s="220"/>
      <c r="O579" s="220"/>
    </row>
    <row r="580" spans="14:15" x14ac:dyDescent="0.3">
      <c r="N580" s="220"/>
      <c r="O580" s="220"/>
    </row>
    <row r="581" spans="14:15" x14ac:dyDescent="0.3">
      <c r="N581" s="220"/>
      <c r="O581" s="220"/>
    </row>
    <row r="582" spans="14:15" x14ac:dyDescent="0.3">
      <c r="N582" s="220"/>
      <c r="O582" s="220"/>
    </row>
    <row r="583" spans="14:15" x14ac:dyDescent="0.3">
      <c r="N583" s="220"/>
      <c r="O583" s="220"/>
    </row>
    <row r="584" spans="14:15" x14ac:dyDescent="0.3">
      <c r="N584" s="220"/>
      <c r="O584" s="220"/>
    </row>
    <row r="585" spans="14:15" x14ac:dyDescent="0.3">
      <c r="N585" s="220"/>
      <c r="O585" s="220"/>
    </row>
    <row r="586" spans="14:15" x14ac:dyDescent="0.3">
      <c r="N586" s="220"/>
      <c r="O586" s="220"/>
    </row>
    <row r="587" spans="14:15" x14ac:dyDescent="0.3">
      <c r="N587" s="220"/>
      <c r="O587" s="220"/>
    </row>
    <row r="588" spans="14:15" x14ac:dyDescent="0.3">
      <c r="N588" s="220"/>
      <c r="O588" s="220"/>
    </row>
    <row r="589" spans="14:15" x14ac:dyDescent="0.3">
      <c r="N589" s="220"/>
      <c r="O589" s="220"/>
    </row>
    <row r="590" spans="14:15" x14ac:dyDescent="0.3">
      <c r="N590" s="220"/>
      <c r="O590" s="220"/>
    </row>
    <row r="591" spans="14:15" x14ac:dyDescent="0.3">
      <c r="N591" s="220"/>
      <c r="O591" s="220"/>
    </row>
    <row r="592" spans="14:15" x14ac:dyDescent="0.3">
      <c r="N592" s="220"/>
      <c r="O592" s="220"/>
    </row>
    <row r="593" spans="14:15" x14ac:dyDescent="0.3">
      <c r="N593" s="220"/>
      <c r="O593" s="220"/>
    </row>
    <row r="594" spans="14:15" x14ac:dyDescent="0.3">
      <c r="N594" s="220"/>
      <c r="O594" s="220"/>
    </row>
    <row r="595" spans="14:15" x14ac:dyDescent="0.3">
      <c r="N595" s="220"/>
      <c r="O595" s="220"/>
    </row>
    <row r="596" spans="14:15" x14ac:dyDescent="0.3">
      <c r="N596" s="220"/>
      <c r="O596" s="220"/>
    </row>
    <row r="597" spans="14:15" x14ac:dyDescent="0.3">
      <c r="N597" s="220"/>
      <c r="O597" s="220"/>
    </row>
    <row r="598" spans="14:15" x14ac:dyDescent="0.3">
      <c r="N598" s="220"/>
      <c r="O598" s="220"/>
    </row>
    <row r="599" spans="14:15" x14ac:dyDescent="0.3">
      <c r="N599" s="220"/>
      <c r="O599" s="220"/>
    </row>
    <row r="600" spans="14:15" x14ac:dyDescent="0.3">
      <c r="N600" s="220"/>
      <c r="O600" s="220"/>
    </row>
    <row r="601" spans="14:15" x14ac:dyDescent="0.3">
      <c r="N601" s="220"/>
      <c r="O601" s="220"/>
    </row>
    <row r="602" spans="14:15" x14ac:dyDescent="0.3">
      <c r="N602" s="220"/>
      <c r="O602" s="220"/>
    </row>
    <row r="603" spans="14:15" x14ac:dyDescent="0.3">
      <c r="N603" s="220"/>
      <c r="O603" s="220"/>
    </row>
    <row r="604" spans="14:15" x14ac:dyDescent="0.3">
      <c r="N604" s="220"/>
      <c r="O604" s="220"/>
    </row>
    <row r="605" spans="14:15" x14ac:dyDescent="0.3">
      <c r="N605" s="220"/>
      <c r="O605" s="220"/>
    </row>
    <row r="606" spans="14:15" x14ac:dyDescent="0.3">
      <c r="N606" s="220"/>
      <c r="O606" s="220"/>
    </row>
    <row r="607" spans="14:15" x14ac:dyDescent="0.3">
      <c r="N607" s="220"/>
      <c r="O607" s="220"/>
    </row>
    <row r="608" spans="14:15" x14ac:dyDescent="0.3">
      <c r="N608" s="220"/>
      <c r="O608" s="220"/>
    </row>
    <row r="609" spans="14:15" x14ac:dyDescent="0.3">
      <c r="N609" s="220"/>
      <c r="O609" s="220"/>
    </row>
    <row r="610" spans="14:15" x14ac:dyDescent="0.3">
      <c r="N610" s="220"/>
      <c r="O610" s="220"/>
    </row>
    <row r="611" spans="14:15" x14ac:dyDescent="0.3">
      <c r="N611" s="220"/>
      <c r="O611" s="220"/>
    </row>
    <row r="612" spans="14:15" x14ac:dyDescent="0.3">
      <c r="N612" s="220"/>
      <c r="O612" s="220"/>
    </row>
    <row r="613" spans="14:15" x14ac:dyDescent="0.3">
      <c r="N613" s="220"/>
      <c r="O613" s="220"/>
    </row>
    <row r="614" spans="14:15" x14ac:dyDescent="0.3">
      <c r="N614" s="220"/>
      <c r="O614" s="220"/>
    </row>
    <row r="615" spans="14:15" x14ac:dyDescent="0.3">
      <c r="N615" s="220"/>
      <c r="O615" s="220"/>
    </row>
    <row r="616" spans="14:15" x14ac:dyDescent="0.3">
      <c r="N616" s="220"/>
      <c r="O616" s="220"/>
    </row>
    <row r="617" spans="14:15" x14ac:dyDescent="0.3">
      <c r="N617" s="220"/>
      <c r="O617" s="220"/>
    </row>
  </sheetData>
  <mergeCells count="6">
    <mergeCell ref="U6:Z7"/>
    <mergeCell ref="F7:O7"/>
    <mergeCell ref="H1:O1"/>
    <mergeCell ref="H2:O2"/>
    <mergeCell ref="F10:O10"/>
    <mergeCell ref="F9:O9"/>
  </mergeCells>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rowBreaks count="3" manualBreakCount="3">
    <brk id="58" max="12" man="1"/>
    <brk id="128" max="16383" man="1"/>
    <brk id="16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AE346"/>
  <sheetViews>
    <sheetView showGridLines="0" view="pageBreakPreview" zoomScaleNormal="85" zoomScaleSheetLayoutView="100" workbookViewId="0">
      <pane ySplit="2" topLeftCell="A3" activePane="bottomLeft" state="frozen"/>
      <selection activeCell="A6" sqref="A6"/>
      <selection pane="bottomLeft" activeCell="A6" sqref="A6"/>
    </sheetView>
  </sheetViews>
  <sheetFormatPr defaultColWidth="9" defaultRowHeight="16.5" x14ac:dyDescent="0.3"/>
  <cols>
    <col min="1" max="1" width="9.75" style="1057" customWidth="1"/>
    <col min="2" max="2" width="7.625" style="1057" customWidth="1"/>
    <col min="3" max="4" width="4.125" style="1057" customWidth="1"/>
    <col min="5" max="5" width="13.75" style="1057" customWidth="1"/>
    <col min="6" max="6" width="23.75" style="1057" customWidth="1"/>
    <col min="7" max="7" width="16.75" style="1057" customWidth="1"/>
    <col min="8" max="8" width="16" style="1057" customWidth="1"/>
    <col min="9" max="9" width="10.625" style="1057" customWidth="1"/>
    <col min="10" max="10" width="11" style="1057" customWidth="1"/>
    <col min="11" max="11" width="9.5" style="1057" customWidth="1"/>
    <col min="12" max="12" width="12" style="1057" customWidth="1"/>
    <col min="13" max="14" width="10.625" style="1057" customWidth="1"/>
    <col min="15" max="16" width="10.125" style="1057" customWidth="1"/>
    <col min="17" max="17" width="0.625" style="1057" customWidth="1"/>
    <col min="18" max="18" width="12.5" style="1057" customWidth="1"/>
    <col min="19" max="19" width="6.625" style="1057" customWidth="1"/>
    <col min="20" max="20" width="9.75" style="1057" customWidth="1"/>
    <col min="21" max="16384" width="9" style="1057"/>
  </cols>
  <sheetData>
    <row r="1" spans="1:24" ht="16.5" customHeight="1" x14ac:dyDescent="0.3">
      <c r="A1" s="1045" t="s">
        <v>217</v>
      </c>
      <c r="B1" s="1045"/>
      <c r="C1" s="1036" t="str">
        <f>IF('Merge Details_Printing instr'!$B$11="Insert details here",'Merge Details_Printing instr'!$A$11,'Merge Details_Printing instr'!$B$11)</f>
        <v>Council Name</v>
      </c>
      <c r="G1" s="2263" t="s">
        <v>315</v>
      </c>
      <c r="H1" s="2263"/>
      <c r="I1" s="2263"/>
      <c r="J1" s="2263"/>
      <c r="K1" s="2263"/>
      <c r="L1" s="2263"/>
      <c r="M1" s="1068"/>
      <c r="N1" s="1068"/>
      <c r="O1" s="1068"/>
      <c r="P1" s="1068"/>
      <c r="R1" s="2284" t="s">
        <v>1708</v>
      </c>
      <c r="S1" s="2284"/>
      <c r="T1" s="2284"/>
      <c r="U1" s="2284"/>
      <c r="V1" s="2284"/>
      <c r="W1" s="2284"/>
    </row>
    <row r="2" spans="1:24" s="1026" customFormat="1" ht="16.5" customHeight="1" x14ac:dyDescent="0.3">
      <c r="A2" s="1045" t="s">
        <v>719</v>
      </c>
      <c r="B2" s="1045" t="s">
        <v>218</v>
      </c>
      <c r="C2" s="1041" t="str">
        <f>'Merge Details_Printing instr'!A12</f>
        <v>2022-2023 Financial Report</v>
      </c>
      <c r="D2" s="1069"/>
      <c r="E2" s="1030"/>
      <c r="F2" s="1030"/>
      <c r="G2" s="2264" t="str">
        <f>+'Merge Details_Printing instr'!A14</f>
        <v>For the Year Ended 30 June 2023</v>
      </c>
      <c r="H2" s="2264"/>
      <c r="I2" s="2264"/>
      <c r="J2" s="2264"/>
      <c r="K2" s="2264"/>
      <c r="L2" s="2264"/>
      <c r="M2" s="1069"/>
      <c r="N2" s="1069"/>
      <c r="O2" s="1069"/>
      <c r="P2" s="1069"/>
      <c r="Q2" s="1030"/>
      <c r="R2" s="2284"/>
      <c r="S2" s="2284"/>
      <c r="T2" s="2284"/>
      <c r="U2" s="2284"/>
      <c r="V2" s="2284"/>
      <c r="W2" s="2284"/>
    </row>
    <row r="3" spans="1:24" x14ac:dyDescent="0.3">
      <c r="A3" s="1044"/>
      <c r="B3" s="1044"/>
      <c r="C3" s="1061" t="s">
        <v>298</v>
      </c>
      <c r="D3" s="1060">
        <v>10</v>
      </c>
      <c r="E3" s="1061" t="s">
        <v>1372</v>
      </c>
      <c r="F3" s="1061"/>
      <c r="G3" s="1061"/>
      <c r="H3" s="1061"/>
      <c r="I3" s="1061"/>
      <c r="J3" s="1061"/>
      <c r="K3" s="1061"/>
      <c r="L3" s="1061"/>
      <c r="M3" s="1061"/>
      <c r="N3" s="1061"/>
      <c r="R3" s="1447"/>
      <c r="S3" s="1447"/>
      <c r="T3" s="1447"/>
      <c r="U3" s="1447"/>
      <c r="V3" s="1447"/>
      <c r="W3" s="1447"/>
      <c r="X3" s="1785"/>
    </row>
    <row r="4" spans="1:24" x14ac:dyDescent="0.3">
      <c r="A4" s="1043" t="s">
        <v>516</v>
      </c>
      <c r="B4" s="1043"/>
      <c r="C4" s="1061" t="s">
        <v>797</v>
      </c>
      <c r="D4" s="1060">
        <v>10.1</v>
      </c>
      <c r="E4" s="1061" t="s">
        <v>661</v>
      </c>
      <c r="F4" s="1061"/>
      <c r="P4" s="1032"/>
      <c r="R4" s="1838" t="s">
        <v>1851</v>
      </c>
      <c r="S4" s="1447"/>
      <c r="T4" s="1447"/>
      <c r="U4" s="1447"/>
      <c r="V4" s="1447"/>
      <c r="W4" s="1447"/>
      <c r="X4" s="1785"/>
    </row>
    <row r="5" spans="1:24" x14ac:dyDescent="0.3">
      <c r="A5" s="1043">
        <v>124</v>
      </c>
      <c r="B5" s="1043">
        <v>17</v>
      </c>
      <c r="C5" s="1521"/>
      <c r="D5" s="1038" t="s">
        <v>213</v>
      </c>
      <c r="E5" s="659" t="str">
        <f>"Councillor Remuneration "&amp;'Merge Details_Printing instr'!A18</f>
        <v>Councillor Remuneration 2023</v>
      </c>
      <c r="F5" s="634"/>
      <c r="G5" s="1521"/>
      <c r="H5" s="2285" t="s">
        <v>1251</v>
      </c>
      <c r="I5" s="2285"/>
      <c r="J5" s="2285"/>
      <c r="P5" s="1032"/>
      <c r="S5" s="1447"/>
      <c r="T5" s="1447"/>
      <c r="U5" s="1447"/>
      <c r="V5" s="1447"/>
      <c r="W5" s="1447"/>
      <c r="X5" s="1785"/>
    </row>
    <row r="6" spans="1:24" s="1521" customFormat="1" ht="27" customHeight="1" x14ac:dyDescent="0.3">
      <c r="A6" s="1043"/>
      <c r="B6" s="1043"/>
      <c r="C6" s="1057"/>
      <c r="D6" s="1035"/>
      <c r="E6" s="1817" t="s">
        <v>1554</v>
      </c>
      <c r="F6" s="1817" t="s">
        <v>1562</v>
      </c>
      <c r="G6" s="1817" t="s">
        <v>448</v>
      </c>
      <c r="H6" s="1818" t="s">
        <v>1145</v>
      </c>
      <c r="I6" s="2286" t="s">
        <v>1840</v>
      </c>
      <c r="J6" s="2286"/>
      <c r="K6" s="2287" t="s">
        <v>1253</v>
      </c>
      <c r="L6" s="2287"/>
      <c r="M6" s="2287" t="s">
        <v>1841</v>
      </c>
      <c r="N6" s="2287"/>
      <c r="O6" s="2287" t="s">
        <v>1254</v>
      </c>
      <c r="P6" s="2287"/>
      <c r="Q6" s="1376"/>
      <c r="R6" s="1322" t="s">
        <v>1356</v>
      </c>
    </row>
    <row r="7" spans="1:24" ht="17.25" thickBot="1" x14ac:dyDescent="0.35">
      <c r="C7" s="928"/>
      <c r="E7" s="1819"/>
      <c r="F7" s="1819"/>
      <c r="G7" s="1819"/>
      <c r="H7" s="1782" t="s">
        <v>1143</v>
      </c>
      <c r="I7" s="1782" t="s">
        <v>1143</v>
      </c>
      <c r="J7" s="1380"/>
      <c r="K7" s="2283" t="s">
        <v>1143</v>
      </c>
      <c r="L7" s="2283"/>
      <c r="M7" s="2283" t="s">
        <v>1143</v>
      </c>
      <c r="N7" s="2283"/>
      <c r="O7" s="2283" t="s">
        <v>1143</v>
      </c>
      <c r="P7" s="2283"/>
      <c r="Q7" s="1377"/>
      <c r="R7" s="2257" t="s">
        <v>1405</v>
      </c>
      <c r="S7" s="2257"/>
      <c r="T7" s="2257"/>
      <c r="U7" s="2257"/>
      <c r="V7" s="2257"/>
      <c r="W7" s="2257"/>
    </row>
    <row r="8" spans="1:24" x14ac:dyDescent="0.3">
      <c r="B8" s="1043"/>
      <c r="C8" s="928"/>
      <c r="D8" s="1035"/>
      <c r="E8" s="1814" t="s">
        <v>1567</v>
      </c>
      <c r="F8" s="1815" t="s">
        <v>1255</v>
      </c>
      <c r="G8" s="1815" t="s">
        <v>1582</v>
      </c>
      <c r="H8" s="1082">
        <v>40000</v>
      </c>
      <c r="I8" s="2279">
        <v>5000</v>
      </c>
      <c r="J8" s="2279"/>
      <c r="K8" s="2278">
        <f>SUM(F8:J8)</f>
        <v>45000</v>
      </c>
      <c r="L8" s="2278"/>
      <c r="M8" s="2280">
        <v>2000</v>
      </c>
      <c r="N8" s="2280"/>
      <c r="O8" s="2278">
        <f>SUM(K8:M8)</f>
        <v>47000</v>
      </c>
      <c r="P8" s="2278"/>
      <c r="Q8" s="1378"/>
      <c r="R8" s="2257"/>
      <c r="S8" s="2257"/>
      <c r="T8" s="2257"/>
      <c r="U8" s="2257"/>
      <c r="V8" s="2257"/>
      <c r="W8" s="2257"/>
    </row>
    <row r="9" spans="1:24" x14ac:dyDescent="0.3">
      <c r="A9" s="1043"/>
      <c r="B9" s="1043"/>
      <c r="C9" s="928"/>
      <c r="D9" s="1035"/>
      <c r="E9" s="1814" t="s">
        <v>1568</v>
      </c>
      <c r="F9" s="1816" t="s">
        <v>1250</v>
      </c>
      <c r="G9" s="1815" t="s">
        <v>1582</v>
      </c>
      <c r="H9" s="1082">
        <v>20000</v>
      </c>
      <c r="I9" s="2279" t="s">
        <v>278</v>
      </c>
      <c r="J9" s="2279"/>
      <c r="K9" s="2278">
        <f>SUM(F9:J9)</f>
        <v>20000</v>
      </c>
      <c r="L9" s="2278"/>
      <c r="M9" s="2280">
        <v>3000</v>
      </c>
      <c r="N9" s="2280"/>
      <c r="O9" s="2278">
        <f>SUM(K9:M9)</f>
        <v>23000</v>
      </c>
      <c r="P9" s="2278"/>
      <c r="Q9" s="1378"/>
      <c r="R9" s="2257"/>
      <c r="S9" s="2257"/>
      <c r="T9" s="2257"/>
      <c r="U9" s="2257"/>
      <c r="V9" s="2257"/>
      <c r="W9" s="2257"/>
    </row>
    <row r="10" spans="1:24" x14ac:dyDescent="0.3">
      <c r="A10" s="1043"/>
      <c r="B10" s="1043"/>
      <c r="C10" s="928"/>
      <c r="D10" s="1035"/>
      <c r="E10" s="1814" t="s">
        <v>1569</v>
      </c>
      <c r="F10" s="1816" t="s">
        <v>1563</v>
      </c>
      <c r="G10" s="1815" t="s">
        <v>1582</v>
      </c>
      <c r="H10" s="1082">
        <v>85000</v>
      </c>
      <c r="I10" s="2279" t="s">
        <v>278</v>
      </c>
      <c r="J10" s="2279"/>
      <c r="K10" s="2278">
        <f>SUM(F10:J10)</f>
        <v>85000</v>
      </c>
      <c r="L10" s="2278"/>
      <c r="M10" s="2280">
        <v>6000</v>
      </c>
      <c r="N10" s="2280"/>
      <c r="O10" s="2278">
        <f>SUM(K10:M10)</f>
        <v>91000</v>
      </c>
      <c r="P10" s="2278"/>
      <c r="Q10" s="1378"/>
      <c r="R10" s="2257"/>
      <c r="S10" s="2257"/>
      <c r="T10" s="2257"/>
      <c r="U10" s="2257"/>
      <c r="V10" s="2257"/>
      <c r="W10" s="2257"/>
    </row>
    <row r="11" spans="1:24" x14ac:dyDescent="0.3">
      <c r="A11" s="1043"/>
      <c r="B11" s="1043"/>
      <c r="C11" s="928"/>
      <c r="D11" s="1035"/>
      <c r="E11" s="1814"/>
      <c r="F11" s="1816" t="s">
        <v>1838</v>
      </c>
      <c r="G11" s="1816"/>
      <c r="H11" s="1082">
        <v>0</v>
      </c>
      <c r="I11" s="2278" t="s">
        <v>278</v>
      </c>
      <c r="J11" s="2278"/>
      <c r="K11" s="2278">
        <f>SUM(F11:J11)</f>
        <v>0</v>
      </c>
      <c r="L11" s="2278"/>
      <c r="M11" s="2278" t="s">
        <v>278</v>
      </c>
      <c r="N11" s="2278"/>
      <c r="O11" s="2278">
        <f>SUM(K11:M11)</f>
        <v>0</v>
      </c>
      <c r="P11" s="2278"/>
      <c r="Q11" s="1378"/>
      <c r="R11" s="2257"/>
      <c r="S11" s="2257"/>
      <c r="T11" s="2257"/>
      <c r="U11" s="2257"/>
      <c r="V11" s="2257"/>
      <c r="W11" s="2257"/>
    </row>
    <row r="12" spans="1:24" x14ac:dyDescent="0.3">
      <c r="A12" s="1043"/>
      <c r="B12" s="1043"/>
      <c r="C12" s="928"/>
      <c r="D12" s="1035"/>
      <c r="E12" s="1062" t="s">
        <v>108</v>
      </c>
      <c r="F12" s="1062"/>
      <c r="G12" s="1062"/>
      <c r="H12" s="1046">
        <f>SUM(H8:H11)</f>
        <v>145000</v>
      </c>
      <c r="I12" s="2281">
        <f>SUM(I8:I11)</f>
        <v>5000</v>
      </c>
      <c r="J12" s="2281"/>
      <c r="K12" s="2282">
        <f>SUM(K8:L11)</f>
        <v>150000</v>
      </c>
      <c r="L12" s="2282"/>
      <c r="M12" s="2282">
        <f>SUM(M8:M11)</f>
        <v>11000</v>
      </c>
      <c r="N12" s="2282"/>
      <c r="O12" s="2282">
        <f>SUM(O8:P11)</f>
        <v>161000</v>
      </c>
      <c r="P12" s="2282"/>
      <c r="Q12" s="1379"/>
      <c r="S12" s="1637"/>
      <c r="T12" s="1637"/>
      <c r="U12" s="1637"/>
      <c r="V12" s="1637"/>
    </row>
    <row r="13" spans="1:24" s="928" customFormat="1" ht="9" customHeight="1" thickBot="1" x14ac:dyDescent="0.35">
      <c r="A13" s="1581"/>
      <c r="B13" s="1581"/>
      <c r="D13" s="1582"/>
      <c r="E13" s="1832"/>
      <c r="F13" s="1832"/>
      <c r="G13" s="1832"/>
      <c r="H13" s="1833"/>
      <c r="I13" s="1834"/>
      <c r="J13" s="1835"/>
      <c r="K13" s="1836"/>
      <c r="L13" s="1836"/>
      <c r="M13" s="1836"/>
      <c r="N13" s="1836"/>
      <c r="O13" s="1837"/>
      <c r="P13" s="1837"/>
      <c r="Q13" s="1583"/>
      <c r="S13" s="1057"/>
      <c r="T13" s="1057"/>
      <c r="U13" s="1057"/>
      <c r="V13" s="1057"/>
      <c r="W13" s="1057"/>
    </row>
    <row r="14" spans="1:24" x14ac:dyDescent="0.3">
      <c r="A14" s="1043"/>
      <c r="B14" s="1043"/>
      <c r="C14" s="928"/>
      <c r="D14" s="1035"/>
      <c r="E14" s="1061" t="str">
        <f>"Councillor Remuneration "&amp;'Merge Details_Printing instr'!A19</f>
        <v>Councillor Remuneration 2022</v>
      </c>
      <c r="F14" s="1524"/>
      <c r="G14" s="1524"/>
      <c r="H14" s="1524"/>
      <c r="I14" s="1524"/>
      <c r="J14" s="1524"/>
      <c r="K14" s="1784"/>
      <c r="P14" s="1059"/>
      <c r="Q14" s="1059"/>
      <c r="R14" s="1637"/>
    </row>
    <row r="15" spans="1:24" x14ac:dyDescent="0.3">
      <c r="A15" s="1043"/>
      <c r="B15" s="1043"/>
      <c r="C15" s="928"/>
      <c r="D15" s="1035"/>
      <c r="E15" s="1814" t="s">
        <v>1567</v>
      </c>
      <c r="F15" s="1815" t="s">
        <v>1255</v>
      </c>
      <c r="G15" s="1815" t="s">
        <v>1582</v>
      </c>
      <c r="H15" s="1082">
        <v>40000</v>
      </c>
      <c r="I15" s="2279">
        <v>5000</v>
      </c>
      <c r="J15" s="2279"/>
      <c r="K15" s="2278">
        <f>SUM(F15:J15)</f>
        <v>45000</v>
      </c>
      <c r="L15" s="2278"/>
      <c r="M15" s="2280">
        <v>2000</v>
      </c>
      <c r="N15" s="2280"/>
      <c r="O15" s="2278">
        <f>SUM(K15:M15)</f>
        <v>47000</v>
      </c>
      <c r="P15" s="2278"/>
      <c r="R15" s="1324" t="s">
        <v>1357</v>
      </c>
    </row>
    <row r="16" spans="1:24" x14ac:dyDescent="0.3">
      <c r="A16" s="1043"/>
      <c r="B16" s="1043"/>
      <c r="C16" s="928"/>
      <c r="D16" s="1035"/>
      <c r="E16" s="1814" t="s">
        <v>1568</v>
      </c>
      <c r="F16" s="1816" t="s">
        <v>1250</v>
      </c>
      <c r="G16" s="1815" t="s">
        <v>1582</v>
      </c>
      <c r="H16" s="1082">
        <v>20000</v>
      </c>
      <c r="I16" s="2279" t="s">
        <v>278</v>
      </c>
      <c r="J16" s="2279"/>
      <c r="K16" s="2278">
        <f>SUM(F16:J16)</f>
        <v>20000</v>
      </c>
      <c r="L16" s="2278"/>
      <c r="M16" s="2280">
        <v>3000</v>
      </c>
      <c r="N16" s="2280"/>
      <c r="O16" s="2278">
        <f>SUM(K16:M16)</f>
        <v>23000</v>
      </c>
      <c r="P16" s="2278"/>
      <c r="R16" s="1323"/>
    </row>
    <row r="17" spans="1:31" x14ac:dyDescent="0.3">
      <c r="A17" s="1043"/>
      <c r="B17" s="1043"/>
      <c r="C17" s="928"/>
      <c r="D17" s="1035"/>
      <c r="E17" s="1814" t="s">
        <v>1569</v>
      </c>
      <c r="F17" s="1816" t="s">
        <v>1563</v>
      </c>
      <c r="G17" s="1815" t="s">
        <v>1582</v>
      </c>
      <c r="H17" s="1082">
        <v>85000</v>
      </c>
      <c r="I17" s="2279" t="s">
        <v>278</v>
      </c>
      <c r="J17" s="2279"/>
      <c r="K17" s="2278">
        <f>SUM(F17:J17)</f>
        <v>85000</v>
      </c>
      <c r="L17" s="2278"/>
      <c r="M17" s="2280">
        <v>6000</v>
      </c>
      <c r="N17" s="2280"/>
      <c r="O17" s="2278">
        <f>SUM(K17:M17)</f>
        <v>91000</v>
      </c>
      <c r="P17" s="2278"/>
    </row>
    <row r="18" spans="1:31" x14ac:dyDescent="0.3">
      <c r="A18" s="1043"/>
      <c r="B18" s="1043"/>
      <c r="C18" s="928"/>
      <c r="D18" s="1035"/>
      <c r="E18" s="1814"/>
      <c r="F18" s="1816" t="s">
        <v>1838</v>
      </c>
      <c r="G18" s="1816"/>
      <c r="H18" s="1082">
        <v>0</v>
      </c>
      <c r="I18" s="2278" t="s">
        <v>278</v>
      </c>
      <c r="J18" s="2278"/>
      <c r="K18" s="2278">
        <f>SUM(F18:J18)</f>
        <v>0</v>
      </c>
      <c r="L18" s="2278"/>
      <c r="M18" s="2278" t="s">
        <v>278</v>
      </c>
      <c r="N18" s="2278"/>
      <c r="O18" s="2278">
        <f>SUM(K18:M18)</f>
        <v>0</v>
      </c>
      <c r="P18" s="2278"/>
    </row>
    <row r="19" spans="1:31" ht="17.25" thickBot="1" x14ac:dyDescent="0.35">
      <c r="A19" s="1043"/>
      <c r="B19" s="1043"/>
      <c r="C19" s="928"/>
      <c r="D19" s="1035"/>
      <c r="E19" s="1526" t="s">
        <v>108</v>
      </c>
      <c r="F19" s="1526"/>
      <c r="G19" s="1526"/>
      <c r="H19" s="557">
        <f>SUM(H15:H18)</f>
        <v>145000</v>
      </c>
      <c r="I19" s="2275">
        <f>SUM(I15:I18)</f>
        <v>5000</v>
      </c>
      <c r="J19" s="2275"/>
      <c r="K19" s="2276">
        <f>SUM(K15:L18)</f>
        <v>150000</v>
      </c>
      <c r="L19" s="2276"/>
      <c r="M19" s="2276">
        <f>SUM(M15:M18)</f>
        <v>11000</v>
      </c>
      <c r="N19" s="2276"/>
      <c r="O19" s="2276">
        <f>SUM(O15:P18)</f>
        <v>161000</v>
      </c>
      <c r="P19" s="2276"/>
    </row>
    <row r="20" spans="1:31" ht="6" customHeight="1" x14ac:dyDescent="0.3">
      <c r="A20" s="1043"/>
      <c r="B20" s="1043"/>
      <c r="C20" s="928"/>
      <c r="D20" s="1035"/>
      <c r="E20" s="1035"/>
      <c r="F20" s="1035"/>
      <c r="G20" s="1035"/>
      <c r="H20" s="1035"/>
      <c r="I20" s="1051"/>
      <c r="J20" s="1058"/>
      <c r="K20" s="1058"/>
      <c r="L20" s="1058"/>
      <c r="M20" s="1050"/>
      <c r="N20" s="1034"/>
      <c r="O20" s="1049"/>
      <c r="P20" s="1049"/>
    </row>
    <row r="21" spans="1:31" ht="27" customHeight="1" x14ac:dyDescent="0.3">
      <c r="A21" s="1043"/>
      <c r="B21" s="1043"/>
      <c r="C21" s="1582"/>
      <c r="E21" s="2277" t="s">
        <v>1839</v>
      </c>
      <c r="F21" s="2277"/>
      <c r="G21" s="2277"/>
      <c r="H21" s="2277"/>
      <c r="I21" s="2277"/>
      <c r="J21" s="2277"/>
      <c r="K21" s="2277"/>
      <c r="L21" s="2277"/>
      <c r="M21" s="2277"/>
      <c r="N21" s="2277"/>
      <c r="O21" s="2277"/>
      <c r="P21" s="2277"/>
      <c r="Q21" s="2277"/>
    </row>
    <row r="22" spans="1:31" x14ac:dyDescent="0.3">
      <c r="A22" s="1043"/>
      <c r="B22" s="1043"/>
      <c r="C22" s="1582"/>
      <c r="E22" s="2277" t="s">
        <v>1564</v>
      </c>
      <c r="F22" s="2277"/>
      <c r="G22" s="2277"/>
      <c r="H22" s="2277"/>
      <c r="I22" s="2277"/>
      <c r="J22" s="2277"/>
      <c r="K22" s="2277"/>
      <c r="L22" s="2277"/>
      <c r="M22" s="2277"/>
      <c r="N22" s="2277"/>
      <c r="O22" s="2277"/>
      <c r="P22" s="2277"/>
      <c r="Q22" s="2277"/>
    </row>
    <row r="23" spans="1:31" ht="6" customHeight="1" x14ac:dyDescent="0.3">
      <c r="A23" s="1043"/>
      <c r="B23" s="1043"/>
      <c r="C23" s="928"/>
      <c r="D23" s="1035"/>
      <c r="E23" s="1035"/>
      <c r="F23" s="1035"/>
      <c r="G23" s="1035"/>
      <c r="H23" s="1035"/>
      <c r="I23" s="1051"/>
      <c r="J23" s="1058"/>
      <c r="K23" s="1058"/>
      <c r="L23" s="1058"/>
      <c r="M23" s="1050"/>
      <c r="N23" s="1034"/>
      <c r="O23" s="1049"/>
      <c r="P23" s="1049"/>
    </row>
    <row r="24" spans="1:31" ht="18" customHeight="1" x14ac:dyDescent="0.3">
      <c r="A24" s="1043"/>
      <c r="B24" s="1043"/>
      <c r="C24" s="928"/>
      <c r="D24" s="1033" t="s">
        <v>1141</v>
      </c>
      <c r="E24" s="1813" t="str">
        <f>"Key Management Personnel Remuneration "&amp;'Merge Details_Printing instr'!A18</f>
        <v>Key Management Personnel Remuneration 2023</v>
      </c>
      <c r="F24" s="1524"/>
      <c r="G24" s="1524"/>
      <c r="H24" s="1525"/>
      <c r="I24" s="2265" t="s">
        <v>1251</v>
      </c>
      <c r="J24" s="2266"/>
      <c r="K24" s="2266"/>
      <c r="L24" s="2267"/>
      <c r="M24" s="2268" t="s">
        <v>1252</v>
      </c>
      <c r="N24" s="2269"/>
      <c r="O24" s="1067"/>
      <c r="P24" s="1070"/>
      <c r="R24" s="2262" t="s">
        <v>1154</v>
      </c>
      <c r="S24" s="2262"/>
      <c r="T24" s="2262"/>
      <c r="U24" s="2262"/>
      <c r="V24" s="2262"/>
    </row>
    <row r="25" spans="1:31" s="1521" customFormat="1" ht="51" x14ac:dyDescent="0.2">
      <c r="A25" s="1520"/>
      <c r="B25" s="1520"/>
      <c r="C25" s="1898"/>
      <c r="D25" s="1522"/>
      <c r="E25" s="1820" t="s">
        <v>1554</v>
      </c>
      <c r="F25" s="1820" t="s">
        <v>1562</v>
      </c>
      <c r="G25" s="1820" t="s">
        <v>448</v>
      </c>
      <c r="H25" s="1821" t="s">
        <v>1256</v>
      </c>
      <c r="I25" s="1822" t="s">
        <v>1842</v>
      </c>
      <c r="J25" s="1822" t="s">
        <v>1843</v>
      </c>
      <c r="K25" s="1822" t="s">
        <v>1844</v>
      </c>
      <c r="L25" s="1823" t="s">
        <v>1845</v>
      </c>
      <c r="M25" s="1824" t="s">
        <v>1846</v>
      </c>
      <c r="N25" s="1818" t="s">
        <v>1847</v>
      </c>
      <c r="O25" s="1825" t="s">
        <v>1848</v>
      </c>
      <c r="P25" s="1826" t="s">
        <v>108</v>
      </c>
      <c r="R25" s="2262"/>
      <c r="S25" s="2262"/>
      <c r="T25" s="2262"/>
      <c r="U25" s="2262"/>
      <c r="V25" s="2262"/>
      <c r="W25" s="1523"/>
      <c r="X25" s="1523"/>
      <c r="Y25" s="1523"/>
      <c r="Z25" s="1523"/>
      <c r="AA25" s="1523"/>
      <c r="AB25" s="1523"/>
      <c r="AC25" s="1523"/>
      <c r="AD25" s="1523"/>
      <c r="AE25" s="1523"/>
    </row>
    <row r="26" spans="1:31" ht="17.25" thickBot="1" x14ac:dyDescent="0.35">
      <c r="A26" s="1043"/>
      <c r="B26" s="1043"/>
      <c r="C26" s="928"/>
      <c r="D26" s="1035"/>
      <c r="E26" s="1819"/>
      <c r="F26" s="1819"/>
      <c r="G26" s="1819"/>
      <c r="H26" s="1827"/>
      <c r="I26" s="1782" t="s">
        <v>1143</v>
      </c>
      <c r="J26" s="1782" t="s">
        <v>1143</v>
      </c>
      <c r="K26" s="1782" t="s">
        <v>1143</v>
      </c>
      <c r="L26" s="1782" t="s">
        <v>1143</v>
      </c>
      <c r="M26" s="1515" t="s">
        <v>1143</v>
      </c>
      <c r="N26" s="1782" t="s">
        <v>1143</v>
      </c>
      <c r="O26" s="1066" t="s">
        <v>1143</v>
      </c>
      <c r="P26" s="1782" t="s">
        <v>1143</v>
      </c>
    </row>
    <row r="27" spans="1:31" x14ac:dyDescent="0.3">
      <c r="A27" s="1043"/>
      <c r="B27" s="1043"/>
      <c r="C27" s="928"/>
      <c r="D27" s="1035"/>
      <c r="E27" s="1814" t="s">
        <v>1570</v>
      </c>
      <c r="F27" s="1814" t="s">
        <v>226</v>
      </c>
      <c r="G27" s="1815" t="s">
        <v>1582</v>
      </c>
      <c r="H27" s="1527" t="s">
        <v>1257</v>
      </c>
      <c r="I27" s="1082">
        <v>105000</v>
      </c>
      <c r="J27" s="1082">
        <v>0</v>
      </c>
      <c r="K27" s="1082">
        <v>10000</v>
      </c>
      <c r="L27" s="1082">
        <v>0</v>
      </c>
      <c r="M27" s="1534">
        <v>12000</v>
      </c>
      <c r="N27" s="1082">
        <v>0</v>
      </c>
      <c r="O27" s="1083">
        <v>-3000</v>
      </c>
      <c r="P27" s="1029">
        <f>SUM(I27:O27)</f>
        <v>124000</v>
      </c>
      <c r="R27" s="2262" t="s">
        <v>1355</v>
      </c>
      <c r="S27" s="2262"/>
      <c r="T27" s="2262"/>
      <c r="U27" s="2262"/>
      <c r="V27" s="2262"/>
    </row>
    <row r="28" spans="1:31" x14ac:dyDescent="0.3">
      <c r="A28" s="1043"/>
      <c r="B28" s="1043"/>
      <c r="C28" s="928"/>
      <c r="D28" s="1035"/>
      <c r="E28" s="1814" t="s">
        <v>1571</v>
      </c>
      <c r="F28" s="1814" t="s">
        <v>1283</v>
      </c>
      <c r="G28" s="1815" t="s">
        <v>1582</v>
      </c>
      <c r="H28" s="1527" t="s">
        <v>1258</v>
      </c>
      <c r="I28" s="1082">
        <v>125000</v>
      </c>
      <c r="J28" s="1082">
        <v>0</v>
      </c>
      <c r="K28" s="1082">
        <v>10000</v>
      </c>
      <c r="L28" s="1082">
        <v>0</v>
      </c>
      <c r="M28" s="1534">
        <v>15000</v>
      </c>
      <c r="N28" s="1082">
        <v>0</v>
      </c>
      <c r="O28" s="1083">
        <v>5000</v>
      </c>
      <c r="P28" s="1029">
        <f>SUM(I28:O28)</f>
        <v>155000</v>
      </c>
      <c r="R28" s="2262"/>
      <c r="S28" s="2262"/>
      <c r="T28" s="2262"/>
      <c r="U28" s="2262"/>
      <c r="V28" s="2262"/>
    </row>
    <row r="29" spans="1:31" x14ac:dyDescent="0.3">
      <c r="A29" s="1043"/>
      <c r="B29" s="1043"/>
      <c r="C29" s="928"/>
      <c r="D29" s="1035"/>
      <c r="E29" s="1814" t="s">
        <v>1572</v>
      </c>
      <c r="F29" s="1814" t="s">
        <v>1885</v>
      </c>
      <c r="G29" s="1815" t="s">
        <v>1884</v>
      </c>
      <c r="H29" s="1527" t="s">
        <v>1259</v>
      </c>
      <c r="I29" s="1082">
        <v>106250</v>
      </c>
      <c r="J29" s="1082">
        <v>0</v>
      </c>
      <c r="K29" s="1082">
        <v>6000</v>
      </c>
      <c r="L29" s="1082">
        <f>I29*9.25%</f>
        <v>9828.125</v>
      </c>
      <c r="M29" s="1534">
        <v>6750</v>
      </c>
      <c r="N29" s="1082">
        <v>35000</v>
      </c>
      <c r="O29" s="1083">
        <v>-3000</v>
      </c>
      <c r="P29" s="1029">
        <f>SUM(I29:O29)</f>
        <v>160828.125</v>
      </c>
      <c r="R29" s="2262"/>
      <c r="S29" s="2262"/>
      <c r="T29" s="2262"/>
      <c r="U29" s="2262"/>
      <c r="V29" s="2262"/>
    </row>
    <row r="30" spans="1:31" x14ac:dyDescent="0.3">
      <c r="A30" s="1043"/>
      <c r="B30" s="1043"/>
      <c r="C30" s="928"/>
      <c r="D30" s="1035"/>
      <c r="E30" s="1814" t="s">
        <v>1573</v>
      </c>
      <c r="F30" s="1814" t="s">
        <v>1553</v>
      </c>
      <c r="G30" s="1815" t="s">
        <v>1582</v>
      </c>
      <c r="H30" s="1527" t="s">
        <v>1260</v>
      </c>
      <c r="I30" s="1082">
        <v>185000</v>
      </c>
      <c r="J30" s="1082">
        <v>2000</v>
      </c>
      <c r="K30" s="1082">
        <v>12000</v>
      </c>
      <c r="L30" s="1082">
        <f>I30*9.25%</f>
        <v>17112.5</v>
      </c>
      <c r="M30" s="1534">
        <v>24600</v>
      </c>
      <c r="N30" s="1082">
        <v>0</v>
      </c>
      <c r="O30" s="1083">
        <v>9500</v>
      </c>
      <c r="P30" s="1029">
        <f>SUM(I30:O30)</f>
        <v>250212.5</v>
      </c>
      <c r="R30" s="2262"/>
      <c r="S30" s="2262"/>
      <c r="T30" s="2262"/>
      <c r="U30" s="2262"/>
      <c r="V30" s="2262"/>
    </row>
    <row r="31" spans="1:31" x14ac:dyDescent="0.3">
      <c r="A31" s="1043"/>
      <c r="B31" s="1043"/>
      <c r="C31" s="928"/>
      <c r="D31" s="1035"/>
      <c r="E31" s="1062" t="s">
        <v>1566</v>
      </c>
      <c r="F31" s="1062"/>
      <c r="G31" s="1062"/>
      <c r="H31" s="1062"/>
      <c r="I31" s="1046">
        <f t="shared" ref="I31:P31" si="0">SUM(I27:I30)</f>
        <v>521250</v>
      </c>
      <c r="J31" s="1046">
        <f t="shared" si="0"/>
        <v>2000</v>
      </c>
      <c r="K31" s="1046">
        <f t="shared" si="0"/>
        <v>38000</v>
      </c>
      <c r="L31" s="1046">
        <f t="shared" si="0"/>
        <v>26940.625</v>
      </c>
      <c r="M31" s="1535">
        <f t="shared" si="0"/>
        <v>58350</v>
      </c>
      <c r="N31" s="519">
        <f t="shared" si="0"/>
        <v>35000</v>
      </c>
      <c r="O31" s="1046">
        <f t="shared" si="0"/>
        <v>8500</v>
      </c>
      <c r="P31" s="1046">
        <f t="shared" si="0"/>
        <v>690040.625</v>
      </c>
      <c r="R31" s="2262"/>
      <c r="S31" s="2262"/>
      <c r="T31" s="2262"/>
      <c r="U31" s="2262"/>
      <c r="V31" s="2262"/>
    </row>
    <row r="32" spans="1:31" x14ac:dyDescent="0.3">
      <c r="A32" s="1043"/>
      <c r="B32" s="1043"/>
      <c r="C32" s="928"/>
      <c r="D32" s="1035"/>
      <c r="E32" s="1716" t="s">
        <v>1565</v>
      </c>
      <c r="F32" s="1575"/>
      <c r="G32" s="1575"/>
      <c r="H32" s="1529"/>
      <c r="I32" s="19"/>
      <c r="J32" s="19"/>
      <c r="K32" s="519"/>
      <c r="L32" s="1530"/>
      <c r="M32" s="1536"/>
      <c r="N32" s="1530"/>
      <c r="O32" s="1530"/>
      <c r="P32" s="19"/>
      <c r="R32" s="2262"/>
      <c r="S32" s="2262"/>
      <c r="T32" s="2262"/>
      <c r="U32" s="2262"/>
      <c r="V32" s="2262"/>
    </row>
    <row r="33" spans="1:22" x14ac:dyDescent="0.3">
      <c r="A33" s="1043"/>
      <c r="B33" s="1043"/>
      <c r="C33" s="928"/>
      <c r="D33" s="1035"/>
      <c r="E33" s="1814" t="s">
        <v>1578</v>
      </c>
      <c r="F33" s="1814" t="s">
        <v>1887</v>
      </c>
      <c r="G33" s="1816" t="s">
        <v>1886</v>
      </c>
      <c r="H33" s="1527" t="s">
        <v>1590</v>
      </c>
      <c r="I33" s="1082">
        <v>50000</v>
      </c>
      <c r="J33" s="1082">
        <v>0</v>
      </c>
      <c r="K33" s="1082">
        <v>5000</v>
      </c>
      <c r="L33" s="1532">
        <v>0</v>
      </c>
      <c r="M33" s="1537">
        <v>2000</v>
      </c>
      <c r="N33" s="1533">
        <v>0</v>
      </c>
      <c r="O33" s="1532">
        <v>-3000</v>
      </c>
      <c r="P33" s="1029">
        <f>SUM(I33:O33)</f>
        <v>54000</v>
      </c>
      <c r="R33" s="2262"/>
      <c r="S33" s="2262"/>
      <c r="T33" s="2262"/>
      <c r="U33" s="2262"/>
      <c r="V33" s="2262"/>
    </row>
    <row r="34" spans="1:22" x14ac:dyDescent="0.3">
      <c r="A34" s="1043"/>
      <c r="B34" s="1043"/>
      <c r="C34" s="928"/>
      <c r="D34" s="1035"/>
      <c r="E34" s="1062" t="s">
        <v>1566</v>
      </c>
      <c r="F34" s="1062"/>
      <c r="G34" s="1062"/>
      <c r="H34" s="1062"/>
      <c r="I34" s="1046">
        <f>SUM(I33)</f>
        <v>50000</v>
      </c>
      <c r="J34" s="1046">
        <f t="shared" ref="J34:P34" si="1">SUM(J33)</f>
        <v>0</v>
      </c>
      <c r="K34" s="1046">
        <f t="shared" si="1"/>
        <v>5000</v>
      </c>
      <c r="L34" s="1046">
        <f t="shared" si="1"/>
        <v>0</v>
      </c>
      <c r="M34" s="1046">
        <f t="shared" si="1"/>
        <v>2000</v>
      </c>
      <c r="N34" s="422">
        <f t="shared" si="1"/>
        <v>0</v>
      </c>
      <c r="O34" s="1046">
        <f t="shared" si="1"/>
        <v>-3000</v>
      </c>
      <c r="P34" s="1046">
        <f t="shared" si="1"/>
        <v>54000</v>
      </c>
      <c r="R34" s="2262"/>
      <c r="S34" s="2262"/>
      <c r="T34" s="2262"/>
      <c r="U34" s="2262"/>
      <c r="V34" s="2262"/>
    </row>
    <row r="35" spans="1:22" ht="17.25" thickBot="1" x14ac:dyDescent="0.35">
      <c r="A35" s="1043"/>
      <c r="B35" s="1043"/>
      <c r="C35" s="928"/>
      <c r="D35" s="1035"/>
      <c r="E35" s="1526" t="s">
        <v>108</v>
      </c>
      <c r="F35" s="1526"/>
      <c r="G35" s="1526"/>
      <c r="H35" s="1526"/>
      <c r="I35" s="557">
        <f t="shared" ref="I35:P35" si="2">I31+I34</f>
        <v>571250</v>
      </c>
      <c r="J35" s="557">
        <f t="shared" si="2"/>
        <v>2000</v>
      </c>
      <c r="K35" s="557">
        <f t="shared" si="2"/>
        <v>43000</v>
      </c>
      <c r="L35" s="557">
        <f t="shared" si="2"/>
        <v>26940.625</v>
      </c>
      <c r="M35" s="557">
        <f t="shared" si="2"/>
        <v>60350</v>
      </c>
      <c r="N35" s="557">
        <f t="shared" si="2"/>
        <v>35000</v>
      </c>
      <c r="O35" s="557">
        <f t="shared" si="2"/>
        <v>5500</v>
      </c>
      <c r="P35" s="557">
        <f t="shared" si="2"/>
        <v>744040.625</v>
      </c>
    </row>
    <row r="36" spans="1:22" ht="12" customHeight="1" x14ac:dyDescent="0.3">
      <c r="A36" s="1043"/>
      <c r="B36" s="1043"/>
      <c r="C36" s="928"/>
      <c r="F36" s="1061"/>
      <c r="G36" s="1061"/>
      <c r="H36" s="1528"/>
      <c r="I36" s="1029"/>
      <c r="J36" s="1029"/>
      <c r="K36" s="1029"/>
      <c r="L36" s="1029"/>
      <c r="M36" s="1029"/>
      <c r="N36" s="1029"/>
      <c r="O36" s="1029"/>
      <c r="P36" s="1029"/>
    </row>
    <row r="37" spans="1:22" x14ac:dyDescent="0.3">
      <c r="A37" s="1043"/>
      <c r="B37" s="1043"/>
      <c r="C37" s="928"/>
      <c r="D37" s="1035"/>
      <c r="E37" s="1828" t="str">
        <f>"Key Management Personnel Remuneration "&amp;'Merge Details_Printing instr'!A19</f>
        <v>Key Management Personnel Remuneration 2022</v>
      </c>
      <c r="F37" s="1828"/>
      <c r="G37" s="1828"/>
      <c r="H37" s="1829"/>
      <c r="I37" s="2270"/>
      <c r="J37" s="2271"/>
      <c r="K37" s="2271"/>
      <c r="L37" s="2272"/>
      <c r="M37" s="2273"/>
      <c r="N37" s="2274"/>
      <c r="O37" s="1830"/>
      <c r="P37" s="1831"/>
      <c r="Q37" s="1781"/>
    </row>
    <row r="38" spans="1:22" x14ac:dyDescent="0.3">
      <c r="A38" s="1043"/>
      <c r="B38" s="1043"/>
      <c r="C38" s="928"/>
      <c r="D38" s="1035"/>
      <c r="E38" s="1814" t="s">
        <v>1570</v>
      </c>
      <c r="F38" s="1814" t="s">
        <v>226</v>
      </c>
      <c r="G38" s="1815" t="s">
        <v>1582</v>
      </c>
      <c r="H38" s="1527" t="s">
        <v>1257</v>
      </c>
      <c r="I38" s="1082">
        <v>99500</v>
      </c>
      <c r="J38" s="1082">
        <v>0</v>
      </c>
      <c r="K38" s="1082">
        <v>10000</v>
      </c>
      <c r="L38" s="1082">
        <v>0</v>
      </c>
      <c r="M38" s="1534">
        <v>14000</v>
      </c>
      <c r="N38" s="1082">
        <v>0</v>
      </c>
      <c r="O38" s="1083">
        <v>-3000</v>
      </c>
      <c r="P38" s="1029">
        <f>SUM(I38:O38)</f>
        <v>120500</v>
      </c>
      <c r="R38" s="1079" t="s">
        <v>1265</v>
      </c>
    </row>
    <row r="39" spans="1:22" x14ac:dyDescent="0.3">
      <c r="A39" s="1043"/>
      <c r="B39" s="1043"/>
      <c r="C39" s="928"/>
      <c r="D39" s="1035"/>
      <c r="E39" s="1814" t="s">
        <v>1571</v>
      </c>
      <c r="F39" s="1814" t="s">
        <v>1283</v>
      </c>
      <c r="G39" s="1815" t="s">
        <v>1582</v>
      </c>
      <c r="H39" s="1527" t="s">
        <v>1258</v>
      </c>
      <c r="I39" s="1082">
        <v>120000</v>
      </c>
      <c r="J39" s="1082">
        <v>0</v>
      </c>
      <c r="K39" s="1082">
        <v>10000</v>
      </c>
      <c r="L39" s="1082">
        <v>0</v>
      </c>
      <c r="M39" s="1534">
        <v>15000</v>
      </c>
      <c r="N39" s="1082">
        <v>0</v>
      </c>
      <c r="O39" s="1083">
        <v>5000</v>
      </c>
      <c r="P39" s="1029">
        <f>SUM(I39:O39)</f>
        <v>150000</v>
      </c>
      <c r="R39" s="1065"/>
    </row>
    <row r="40" spans="1:22" x14ac:dyDescent="0.3">
      <c r="A40" s="1043"/>
      <c r="B40" s="1043"/>
      <c r="C40" s="928"/>
      <c r="D40" s="1035"/>
      <c r="E40" s="1814" t="s">
        <v>1572</v>
      </c>
      <c r="F40" s="1814" t="s">
        <v>1552</v>
      </c>
      <c r="G40" s="1815" t="s">
        <v>1582</v>
      </c>
      <c r="H40" s="1527" t="s">
        <v>1259</v>
      </c>
      <c r="I40" s="1082">
        <v>130000</v>
      </c>
      <c r="J40" s="1082">
        <v>0</v>
      </c>
      <c r="K40" s="1082">
        <v>10000</v>
      </c>
      <c r="L40" s="1082">
        <f>I40*9.25%</f>
        <v>12025</v>
      </c>
      <c r="M40" s="1534">
        <v>16200</v>
      </c>
      <c r="N40" s="1082">
        <v>0</v>
      </c>
      <c r="O40" s="1083">
        <v>-5000</v>
      </c>
      <c r="P40" s="1029">
        <f>SUM(I40:O40)</f>
        <v>163225</v>
      </c>
      <c r="R40" s="1079"/>
    </row>
    <row r="41" spans="1:22" x14ac:dyDescent="0.3">
      <c r="A41" s="1043"/>
      <c r="B41" s="1043"/>
      <c r="C41" s="928"/>
      <c r="D41" s="1035"/>
      <c r="E41" s="1814" t="s">
        <v>1573</v>
      </c>
      <c r="F41" s="1814" t="s">
        <v>1553</v>
      </c>
      <c r="G41" s="1815" t="s">
        <v>1582</v>
      </c>
      <c r="H41" s="1527" t="s">
        <v>1260</v>
      </c>
      <c r="I41" s="1082">
        <v>190000</v>
      </c>
      <c r="J41" s="1082">
        <v>2000</v>
      </c>
      <c r="K41" s="1082">
        <v>12000</v>
      </c>
      <c r="L41" s="1082">
        <f>I41*9.25%</f>
        <v>17575</v>
      </c>
      <c r="M41" s="1534">
        <v>24600</v>
      </c>
      <c r="N41" s="1082">
        <v>0</v>
      </c>
      <c r="O41" s="1083">
        <v>9500</v>
      </c>
      <c r="P41" s="1029">
        <f>SUM(I41:O41)</f>
        <v>255675</v>
      </c>
      <c r="R41" s="1071"/>
    </row>
    <row r="42" spans="1:22" ht="17.25" thickBot="1" x14ac:dyDescent="0.35">
      <c r="A42" s="1043"/>
      <c r="B42" s="1043"/>
      <c r="C42" s="928"/>
      <c r="D42" s="1035"/>
      <c r="E42" s="1526" t="s">
        <v>108</v>
      </c>
      <c r="F42" s="1526"/>
      <c r="G42" s="1526"/>
      <c r="H42" s="1526"/>
      <c r="I42" s="557">
        <f t="shared" ref="I42:P42" si="3">SUM(I38:I41)</f>
        <v>539500</v>
      </c>
      <c r="J42" s="557">
        <f t="shared" si="3"/>
        <v>2000</v>
      </c>
      <c r="K42" s="557">
        <f t="shared" si="3"/>
        <v>42000</v>
      </c>
      <c r="L42" s="557">
        <f t="shared" si="3"/>
        <v>29600</v>
      </c>
      <c r="M42" s="2003">
        <f t="shared" si="3"/>
        <v>69800</v>
      </c>
      <c r="N42" s="557">
        <f t="shared" si="3"/>
        <v>0</v>
      </c>
      <c r="O42" s="557">
        <f t="shared" si="3"/>
        <v>6500</v>
      </c>
      <c r="P42" s="557">
        <f t="shared" si="3"/>
        <v>689400</v>
      </c>
      <c r="R42" s="1071"/>
    </row>
    <row r="43" spans="1:22" ht="5.25" customHeight="1" x14ac:dyDescent="0.3">
      <c r="A43" s="1043"/>
      <c r="B43" s="1043"/>
      <c r="D43" s="1035"/>
      <c r="E43" s="1689"/>
      <c r="F43" s="1575"/>
      <c r="G43" s="1575"/>
      <c r="H43" s="1575"/>
      <c r="I43" s="19"/>
      <c r="J43" s="19"/>
      <c r="K43" s="19"/>
      <c r="L43" s="19"/>
      <c r="M43" s="1576"/>
      <c r="N43" s="19"/>
      <c r="O43" s="19"/>
      <c r="P43" s="19"/>
      <c r="R43" s="1071"/>
    </row>
    <row r="44" spans="1:22" ht="51.75" customHeight="1" x14ac:dyDescent="0.3">
      <c r="A44" s="1043"/>
      <c r="B44" s="1043"/>
      <c r="C44" s="1053"/>
      <c r="D44" s="1053"/>
      <c r="E44" s="1053"/>
      <c r="F44" s="1053"/>
      <c r="G44" s="1053"/>
      <c r="H44" s="1053"/>
      <c r="I44" s="2261"/>
      <c r="J44" s="2261"/>
      <c r="K44" s="2261"/>
      <c r="L44" s="2261"/>
      <c r="M44" s="2261"/>
      <c r="N44" s="2261"/>
      <c r="O44" s="2261"/>
      <c r="P44" s="2261"/>
      <c r="Q44" s="1052"/>
    </row>
    <row r="45" spans="1:22" x14ac:dyDescent="0.3">
      <c r="A45" s="1043"/>
      <c r="B45" s="1043"/>
      <c r="C45" s="1028"/>
      <c r="D45" s="1028"/>
      <c r="E45" s="1028"/>
      <c r="F45" s="1028"/>
      <c r="G45" s="1028"/>
      <c r="H45" s="1028"/>
      <c r="I45" s="1048"/>
      <c r="J45" s="1048"/>
      <c r="K45" s="1048"/>
      <c r="L45" s="1048"/>
    </row>
    <row r="346" ht="11.25" customHeight="1" x14ac:dyDescent="0.3"/>
  </sheetData>
  <mergeCells count="61">
    <mergeCell ref="R1:W2"/>
    <mergeCell ref="H5:J5"/>
    <mergeCell ref="I6:J6"/>
    <mergeCell ref="K6:L6"/>
    <mergeCell ref="M6:N6"/>
    <mergeCell ref="O6:P6"/>
    <mergeCell ref="K7:L7"/>
    <mergeCell ref="M7:N7"/>
    <mergeCell ref="O7:P7"/>
    <mergeCell ref="R7:W11"/>
    <mergeCell ref="I8:J8"/>
    <mergeCell ref="K8:L8"/>
    <mergeCell ref="M8:N8"/>
    <mergeCell ref="O8:P8"/>
    <mergeCell ref="I9:J9"/>
    <mergeCell ref="K9:L9"/>
    <mergeCell ref="I11:J11"/>
    <mergeCell ref="K11:L11"/>
    <mergeCell ref="M11:N11"/>
    <mergeCell ref="O11:P11"/>
    <mergeCell ref="M9:N9"/>
    <mergeCell ref="O9:P9"/>
    <mergeCell ref="I10:J10"/>
    <mergeCell ref="K10:L10"/>
    <mergeCell ref="M10:N10"/>
    <mergeCell ref="O10:P10"/>
    <mergeCell ref="I15:J15"/>
    <mergeCell ref="K15:L15"/>
    <mergeCell ref="M15:N15"/>
    <mergeCell ref="O15:P15"/>
    <mergeCell ref="I12:J12"/>
    <mergeCell ref="K12:L12"/>
    <mergeCell ref="M12:N12"/>
    <mergeCell ref="O12:P12"/>
    <mergeCell ref="K18:L18"/>
    <mergeCell ref="M18:N18"/>
    <mergeCell ref="O18:P18"/>
    <mergeCell ref="I16:J16"/>
    <mergeCell ref="K16:L16"/>
    <mergeCell ref="M16:N16"/>
    <mergeCell ref="O16:P16"/>
    <mergeCell ref="I17:J17"/>
    <mergeCell ref="K17:L17"/>
    <mergeCell ref="M17:N17"/>
    <mergeCell ref="O17:P17"/>
    <mergeCell ref="I44:P44"/>
    <mergeCell ref="R24:V25"/>
    <mergeCell ref="G1:L1"/>
    <mergeCell ref="G2:L2"/>
    <mergeCell ref="I24:L24"/>
    <mergeCell ref="M24:N24"/>
    <mergeCell ref="R27:V34"/>
    <mergeCell ref="I37:L37"/>
    <mergeCell ref="M37:N37"/>
    <mergeCell ref="I19:J19"/>
    <mergeCell ref="K19:L19"/>
    <mergeCell ref="M19:N19"/>
    <mergeCell ref="O19:P19"/>
    <mergeCell ref="E21:Q21"/>
    <mergeCell ref="E22:Q22"/>
    <mergeCell ref="I18:J18"/>
  </mergeCells>
  <hyperlinks>
    <hyperlink ref="R15" r:id="rId1" display="AASB-124-Related-Party-Disclosures-Your-Questions-Answered.docx" xr:uid="{00000000-0004-0000-1600-000000000000}"/>
  </hyperlinks>
  <printOptions horizontalCentered="1"/>
  <pageMargins left="0.39370078740157483" right="0.39370078740157483" top="0.59055118110236227" bottom="0.39370078740157483" header="0.51181102362204722" footer="0.23622047244094491"/>
  <pageSetup paperSize="9" scale="75" orientation="landscape" r:id="rId2"/>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Y398"/>
  <sheetViews>
    <sheetView showGridLines="0" view="pageBreakPreview" zoomScaleNormal="85" zoomScaleSheetLayoutView="100" workbookViewId="0">
      <pane ySplit="2" topLeftCell="A3" activePane="bottomLeft" state="frozen"/>
      <selection activeCell="A6" sqref="A6"/>
      <selection pane="bottomLeft" activeCell="A6" sqref="A6"/>
    </sheetView>
  </sheetViews>
  <sheetFormatPr defaultColWidth="9" defaultRowHeight="16.5" x14ac:dyDescent="0.3"/>
  <cols>
    <col min="1" max="1" width="9.75" style="1057" customWidth="1"/>
    <col min="2" max="2" width="7.625" style="1057" customWidth="1"/>
    <col min="3" max="3" width="2.25" style="1057" customWidth="1"/>
    <col min="4" max="5" width="4.125" style="1057" customWidth="1"/>
    <col min="6" max="7" width="10.5" style="1057" customWidth="1"/>
    <col min="8" max="10" width="7.625" style="1057" customWidth="1"/>
    <col min="11" max="11" width="8" style="1057" customWidth="1"/>
    <col min="12" max="12" width="8.75" style="1057" customWidth="1"/>
    <col min="13" max="13" width="8.5" style="1057" customWidth="1"/>
    <col min="14" max="15" width="7.875" style="1057" customWidth="1"/>
    <col min="16" max="16" width="9.25" style="1057" customWidth="1"/>
    <col min="17" max="17" width="8.125" style="1057" customWidth="1"/>
    <col min="18" max="18" width="1.625" style="1057" customWidth="1"/>
    <col min="19" max="19" width="12.5" style="1057" customWidth="1"/>
    <col min="20" max="20" width="6.625" style="1057" customWidth="1"/>
    <col min="21" max="21" width="9.75" style="1057" customWidth="1"/>
    <col min="22" max="16384" width="9" style="1057"/>
  </cols>
  <sheetData>
    <row r="1" spans="1:25" ht="16.5" customHeight="1" x14ac:dyDescent="0.3">
      <c r="A1" s="1045" t="s">
        <v>217</v>
      </c>
      <c r="B1" s="1045"/>
      <c r="C1" s="1036" t="str">
        <f>IF('Merge Details_Printing instr'!$B$11="Insert details here",'Merge Details_Printing instr'!$A$11,'Merge Details_Printing instr'!$B$11)</f>
        <v>Council Name</v>
      </c>
      <c r="H1" s="2263" t="s">
        <v>315</v>
      </c>
      <c r="I1" s="2263"/>
      <c r="J1" s="2263"/>
      <c r="K1" s="2263"/>
      <c r="L1" s="2263"/>
      <c r="M1" s="2263"/>
      <c r="N1" s="2263"/>
      <c r="O1" s="2263"/>
      <c r="P1" s="1068"/>
      <c r="Q1" s="1068"/>
      <c r="S1" s="2284" t="s">
        <v>1708</v>
      </c>
      <c r="T1" s="2284"/>
      <c r="U1" s="2284"/>
      <c r="V1" s="2284"/>
      <c r="W1" s="2284"/>
      <c r="X1" s="2284"/>
    </row>
    <row r="2" spans="1:25" s="1026" customFormat="1" ht="16.5" customHeight="1" x14ac:dyDescent="0.3">
      <c r="A2" s="1045" t="s">
        <v>719</v>
      </c>
      <c r="B2" s="1045" t="s">
        <v>218</v>
      </c>
      <c r="C2" s="1041" t="str">
        <f>'Merge Details_Printing instr'!A12</f>
        <v>2022-2023 Financial Report</v>
      </c>
      <c r="D2" s="1030"/>
      <c r="E2" s="1069"/>
      <c r="F2" s="1030"/>
      <c r="G2" s="1030"/>
      <c r="H2" s="2314" t="str">
        <f>+'Merge Details_Printing instr'!A14</f>
        <v>For the Year Ended 30 June 2023</v>
      </c>
      <c r="I2" s="2314"/>
      <c r="J2" s="2314"/>
      <c r="K2" s="2314"/>
      <c r="L2" s="2314"/>
      <c r="M2" s="2314"/>
      <c r="N2" s="2314"/>
      <c r="O2" s="2314"/>
      <c r="P2" s="1069"/>
      <c r="Q2" s="1069"/>
      <c r="R2" s="1030"/>
      <c r="S2" s="2284"/>
      <c r="T2" s="2284"/>
      <c r="U2" s="2284"/>
      <c r="V2" s="2284"/>
      <c r="W2" s="2284"/>
      <c r="X2" s="2284"/>
    </row>
    <row r="3" spans="1:25" x14ac:dyDescent="0.3">
      <c r="A3" s="1043" t="s">
        <v>516</v>
      </c>
      <c r="B3" s="1044"/>
      <c r="D3" s="1061" t="s">
        <v>298</v>
      </c>
      <c r="E3" s="1060">
        <v>10</v>
      </c>
      <c r="F3" s="1061" t="s">
        <v>1372</v>
      </c>
      <c r="G3" s="1061"/>
      <c r="H3" s="1061"/>
      <c r="I3" s="1061"/>
      <c r="J3" s="1061"/>
      <c r="K3" s="1061"/>
      <c r="L3" s="1061"/>
      <c r="M3" s="1061"/>
      <c r="N3" s="1061"/>
      <c r="O3" s="1061"/>
      <c r="S3" s="1447"/>
      <c r="T3" s="1447"/>
      <c r="U3" s="1447"/>
      <c r="V3" s="1447"/>
      <c r="W3" s="1447"/>
      <c r="X3" s="1447"/>
      <c r="Y3" s="1785"/>
    </row>
    <row r="4" spans="1:25" x14ac:dyDescent="0.3">
      <c r="A4" s="1043"/>
      <c r="B4" s="1043"/>
      <c r="D4" s="1061" t="s">
        <v>797</v>
      </c>
      <c r="E4" s="1060">
        <f>'Note 10.1(a)'!D4</f>
        <v>10.1</v>
      </c>
      <c r="F4" s="1061" t="s">
        <v>1658</v>
      </c>
      <c r="G4" s="1575"/>
      <c r="H4" s="1575"/>
      <c r="I4" s="1575"/>
      <c r="J4" s="19"/>
      <c r="K4" s="19"/>
      <c r="L4" s="19"/>
      <c r="M4" s="19"/>
      <c r="N4" s="1576"/>
      <c r="O4" s="19"/>
      <c r="P4" s="19"/>
      <c r="Q4" s="19"/>
      <c r="S4" s="1071"/>
    </row>
    <row r="5" spans="1:25" x14ac:dyDescent="0.3">
      <c r="A5" s="1043"/>
      <c r="B5" s="1043"/>
      <c r="E5" s="1033" t="s">
        <v>1141</v>
      </c>
      <c r="F5" s="1061" t="s">
        <v>1659</v>
      </c>
      <c r="G5" s="1575"/>
      <c r="H5" s="1575"/>
      <c r="I5" s="1575"/>
      <c r="J5" s="19"/>
      <c r="K5" s="19"/>
      <c r="L5" s="19"/>
      <c r="M5" s="19"/>
      <c r="N5" s="1576"/>
      <c r="O5" s="19"/>
      <c r="P5" s="19"/>
      <c r="Q5" s="19"/>
      <c r="S5" s="1071"/>
    </row>
    <row r="6" spans="1:25" x14ac:dyDescent="0.3">
      <c r="A6" s="1043"/>
      <c r="B6" s="1043"/>
      <c r="E6" s="1035"/>
      <c r="F6" s="2313" t="s">
        <v>1144</v>
      </c>
      <c r="G6" s="2313"/>
      <c r="H6" s="2313"/>
      <c r="I6" s="2313"/>
      <c r="J6" s="2313"/>
      <c r="K6" s="2313"/>
      <c r="L6" s="2313"/>
      <c r="M6" s="2313"/>
      <c r="N6" s="2313"/>
      <c r="O6" s="2313"/>
      <c r="P6" s="2313"/>
      <c r="Q6" s="2313"/>
      <c r="R6" s="2313"/>
      <c r="S6" s="1071"/>
    </row>
    <row r="7" spans="1:25" ht="30" customHeight="1" x14ac:dyDescent="0.3">
      <c r="A7" s="1043"/>
      <c r="B7" s="1043"/>
      <c r="E7" s="1035"/>
      <c r="F7" s="2313" t="s">
        <v>1216</v>
      </c>
      <c r="G7" s="2313"/>
      <c r="H7" s="2313"/>
      <c r="I7" s="2313"/>
      <c r="J7" s="2313"/>
      <c r="K7" s="2313"/>
      <c r="L7" s="2313"/>
      <c r="M7" s="2313"/>
      <c r="N7" s="2313"/>
      <c r="O7" s="2313"/>
      <c r="P7" s="2313"/>
      <c r="Q7" s="2313"/>
      <c r="R7" s="2313"/>
      <c r="S7" s="1071"/>
    </row>
    <row r="8" spans="1:25" ht="32.25" customHeight="1" x14ac:dyDescent="0.3">
      <c r="A8" s="1043"/>
      <c r="B8" s="1043"/>
      <c r="E8" s="1035"/>
      <c r="F8" s="2277" t="s">
        <v>1261</v>
      </c>
      <c r="G8" s="2277"/>
      <c r="H8" s="2277"/>
      <c r="I8" s="2277"/>
      <c r="J8" s="2277"/>
      <c r="K8" s="2277"/>
      <c r="L8" s="2277"/>
      <c r="M8" s="2277"/>
      <c r="N8" s="2277"/>
      <c r="O8" s="2277"/>
      <c r="P8" s="2277"/>
      <c r="Q8" s="2277"/>
      <c r="R8" s="2277"/>
      <c r="S8" s="1071"/>
    </row>
    <row r="9" spans="1:25" ht="39.75" customHeight="1" x14ac:dyDescent="0.3">
      <c r="A9" s="1043"/>
      <c r="B9" s="1043"/>
      <c r="E9" s="1479"/>
      <c r="F9" s="2277" t="s">
        <v>1447</v>
      </c>
      <c r="G9" s="2277"/>
      <c r="H9" s="2277"/>
      <c r="I9" s="2277"/>
      <c r="J9" s="2277"/>
      <c r="K9" s="2277"/>
      <c r="L9" s="2277"/>
      <c r="M9" s="2277"/>
      <c r="N9" s="2277"/>
      <c r="O9" s="2277"/>
      <c r="P9" s="2277"/>
      <c r="Q9" s="2277"/>
      <c r="R9" s="2277"/>
      <c r="S9" s="1071"/>
    </row>
    <row r="10" spans="1:25" ht="30" customHeight="1" x14ac:dyDescent="0.3">
      <c r="A10" s="1043"/>
      <c r="B10" s="1043"/>
      <c r="E10" s="1035"/>
      <c r="F10" s="2277" t="s">
        <v>1262</v>
      </c>
      <c r="G10" s="2277"/>
      <c r="H10" s="2277"/>
      <c r="I10" s="2277"/>
      <c r="J10" s="2277"/>
      <c r="K10" s="2277"/>
      <c r="L10" s="2277"/>
      <c r="M10" s="2277"/>
      <c r="N10" s="2277"/>
      <c r="O10" s="2277"/>
      <c r="P10" s="2277"/>
      <c r="Q10" s="2277"/>
      <c r="R10" s="2277"/>
      <c r="S10" s="1071"/>
    </row>
    <row r="11" spans="1:25" ht="16.5" customHeight="1" x14ac:dyDescent="0.3">
      <c r="A11" s="1043"/>
      <c r="B11" s="1043"/>
      <c r="E11" s="1035"/>
      <c r="F11" s="2277" t="s">
        <v>1468</v>
      </c>
      <c r="G11" s="2277"/>
      <c r="H11" s="2277"/>
      <c r="I11" s="2277"/>
      <c r="J11" s="2277"/>
      <c r="K11" s="2277"/>
      <c r="L11" s="2277"/>
      <c r="M11" s="2277"/>
      <c r="N11" s="2277"/>
      <c r="O11" s="2277"/>
      <c r="P11" s="2277"/>
      <c r="Q11" s="2277"/>
      <c r="R11" s="2277"/>
    </row>
    <row r="12" spans="1:25" ht="32.25" customHeight="1" x14ac:dyDescent="0.3">
      <c r="A12" s="1043"/>
      <c r="B12" s="1043"/>
      <c r="E12" s="1035"/>
      <c r="F12" s="2277" t="s">
        <v>1469</v>
      </c>
      <c r="G12" s="2277"/>
      <c r="H12" s="2277"/>
      <c r="I12" s="2277"/>
      <c r="J12" s="2277"/>
      <c r="K12" s="2277"/>
      <c r="L12" s="2277"/>
      <c r="M12" s="2277"/>
      <c r="N12" s="2277"/>
      <c r="O12" s="2277"/>
      <c r="P12" s="2277"/>
      <c r="Q12" s="2277"/>
      <c r="R12" s="2277"/>
    </row>
    <row r="13" spans="1:25" ht="5.25" customHeight="1" x14ac:dyDescent="0.3">
      <c r="A13" s="1043"/>
      <c r="B13" s="1043"/>
      <c r="E13" s="1035"/>
      <c r="F13" s="1035"/>
      <c r="G13" s="1035"/>
      <c r="H13" s="1035"/>
      <c r="I13" s="1035"/>
      <c r="J13" s="1051"/>
      <c r="K13" s="1058"/>
      <c r="L13" s="1058"/>
      <c r="M13" s="1058"/>
      <c r="N13" s="1050"/>
      <c r="O13" s="1034"/>
      <c r="P13" s="1049"/>
      <c r="Q13" s="1049"/>
    </row>
    <row r="14" spans="1:25" x14ac:dyDescent="0.3">
      <c r="A14" s="1043"/>
      <c r="B14" s="1043"/>
      <c r="E14" s="1035" t="s">
        <v>1711</v>
      </c>
      <c r="F14" s="1063" t="s">
        <v>1203</v>
      </c>
      <c r="G14" s="1063"/>
      <c r="H14" s="1063"/>
      <c r="I14" s="1063"/>
      <c r="L14" s="1039"/>
    </row>
    <row r="15" spans="1:25" x14ac:dyDescent="0.3">
      <c r="A15" s="1043"/>
      <c r="B15" s="1043"/>
      <c r="E15" s="1035"/>
      <c r="F15" s="2310" t="s">
        <v>1146</v>
      </c>
      <c r="G15" s="2310"/>
      <c r="H15" s="2310"/>
      <c r="I15" s="2310"/>
      <c r="J15" s="2310"/>
      <c r="K15" s="2310"/>
      <c r="L15" s="2310"/>
      <c r="M15" s="2310"/>
      <c r="N15" s="2310"/>
      <c r="O15" s="2310"/>
      <c r="P15" s="2310"/>
      <c r="Q15" s="2310"/>
      <c r="R15" s="2310"/>
    </row>
    <row r="16" spans="1:25" x14ac:dyDescent="0.3">
      <c r="A16" s="1043"/>
      <c r="B16" s="1043"/>
      <c r="E16" s="1035"/>
      <c r="F16" s="1042" t="s">
        <v>214</v>
      </c>
      <c r="G16" s="1042"/>
      <c r="H16" s="1042"/>
      <c r="I16" s="1042"/>
      <c r="J16" s="1064"/>
      <c r="K16" s="1064"/>
      <c r="L16" s="2311"/>
      <c r="M16" s="2311"/>
      <c r="N16" s="2311"/>
      <c r="O16" s="2311"/>
      <c r="P16" s="2311"/>
      <c r="Q16" s="2311"/>
      <c r="R16" s="2311"/>
    </row>
    <row r="17" spans="1:18" ht="8.4499999999999993" customHeight="1" x14ac:dyDescent="0.3">
      <c r="A17" s="1043"/>
      <c r="B17" s="1043"/>
      <c r="E17" s="1035"/>
      <c r="F17" s="2312"/>
      <c r="G17" s="2312"/>
      <c r="H17" s="2312"/>
      <c r="I17" s="2312"/>
      <c r="J17" s="2312"/>
      <c r="K17" s="2312"/>
      <c r="L17" s="2312"/>
      <c r="M17" s="2312"/>
      <c r="N17" s="2312"/>
      <c r="O17" s="2312"/>
      <c r="P17" s="2312"/>
      <c r="Q17" s="2312"/>
      <c r="R17" s="2312"/>
    </row>
    <row r="18" spans="1:18" x14ac:dyDescent="0.3">
      <c r="A18" s="1043"/>
      <c r="B18" s="1043"/>
      <c r="E18" s="1035"/>
      <c r="F18" s="1039" t="s">
        <v>1150</v>
      </c>
      <c r="G18" s="1039"/>
      <c r="H18" s="1039"/>
      <c r="I18" s="1039"/>
      <c r="J18" s="1027"/>
      <c r="K18" s="1027"/>
      <c r="L18" s="1027"/>
      <c r="M18" s="1027"/>
      <c r="N18" s="1027"/>
      <c r="O18" s="1027"/>
      <c r="P18" s="1027"/>
      <c r="Q18" s="1027"/>
      <c r="R18" s="1027"/>
    </row>
    <row r="19" spans="1:18" x14ac:dyDescent="0.3">
      <c r="A19" s="1043"/>
      <c r="B19" s="1043"/>
      <c r="E19" s="1035"/>
      <c r="F19" s="2312" t="s">
        <v>1151</v>
      </c>
      <c r="G19" s="2312"/>
      <c r="H19" s="2312"/>
      <c r="I19" s="2312"/>
      <c r="J19" s="2312"/>
      <c r="K19" s="2312"/>
      <c r="L19" s="2312"/>
      <c r="M19" s="2312"/>
      <c r="N19" s="2312"/>
      <c r="O19" s="2312"/>
      <c r="P19" s="2312"/>
      <c r="Q19" s="2312"/>
      <c r="R19" s="2312"/>
    </row>
    <row r="20" spans="1:18" ht="49.15" customHeight="1" x14ac:dyDescent="0.3">
      <c r="A20" s="1043"/>
      <c r="B20" s="1043"/>
      <c r="E20" s="1035"/>
      <c r="F20" s="2312" t="s">
        <v>1263</v>
      </c>
      <c r="G20" s="2312"/>
      <c r="H20" s="2312"/>
      <c r="I20" s="2312"/>
      <c r="J20" s="2312"/>
      <c r="K20" s="2312"/>
      <c r="L20" s="2312"/>
      <c r="M20" s="2312"/>
      <c r="N20" s="2312"/>
      <c r="O20" s="2312"/>
      <c r="P20" s="2312"/>
      <c r="Q20" s="2312"/>
      <c r="R20" s="2312"/>
    </row>
    <row r="21" spans="1:18" ht="64.5" customHeight="1" x14ac:dyDescent="0.3">
      <c r="A21" s="1043"/>
      <c r="B21" s="1043"/>
      <c r="E21" s="1035"/>
      <c r="F21" s="2302" t="s">
        <v>1152</v>
      </c>
      <c r="G21" s="2302"/>
      <c r="H21" s="2302"/>
      <c r="I21" s="2302"/>
      <c r="J21" s="2302"/>
      <c r="K21" s="2302"/>
      <c r="L21" s="2302"/>
      <c r="M21" s="2302"/>
      <c r="N21" s="2302"/>
      <c r="O21" s="2302"/>
      <c r="P21" s="2302"/>
      <c r="Q21" s="2302"/>
      <c r="R21" s="2302"/>
    </row>
    <row r="22" spans="1:18" ht="6" customHeight="1" x14ac:dyDescent="0.3">
      <c r="A22" s="1043"/>
      <c r="B22" s="1043"/>
      <c r="E22" s="1035"/>
      <c r="F22" s="1027"/>
      <c r="G22" s="1027"/>
      <c r="H22" s="1027"/>
      <c r="I22" s="1027"/>
      <c r="J22" s="1027"/>
      <c r="K22" s="1027"/>
      <c r="L22" s="1027"/>
      <c r="M22" s="1027"/>
      <c r="N22" s="1027"/>
      <c r="O22" s="1027"/>
      <c r="P22" s="1027"/>
      <c r="Q22" s="1027"/>
      <c r="R22" s="1027"/>
    </row>
    <row r="23" spans="1:18" x14ac:dyDescent="0.3">
      <c r="A23" s="1043"/>
      <c r="B23" s="1043"/>
      <c r="E23" s="1479"/>
      <c r="F23" s="1063" t="s">
        <v>1147</v>
      </c>
      <c r="G23" s="1063"/>
      <c r="H23" s="1063"/>
      <c r="I23" s="1063"/>
      <c r="L23" s="1717"/>
      <c r="M23" s="1717"/>
      <c r="N23" s="1717"/>
      <c r="O23" s="1717"/>
      <c r="P23" s="1717"/>
      <c r="Q23" s="1717"/>
      <c r="R23" s="1717"/>
    </row>
    <row r="24" spans="1:18" x14ac:dyDescent="0.3">
      <c r="A24" s="1043"/>
      <c r="B24" s="1043"/>
      <c r="E24" s="1479"/>
      <c r="F24" s="1057" t="s">
        <v>1153</v>
      </c>
    </row>
    <row r="25" spans="1:18" x14ac:dyDescent="0.3">
      <c r="A25" s="1043"/>
      <c r="B25" s="1043"/>
      <c r="E25" s="1479"/>
      <c r="F25" s="674" t="s">
        <v>1148</v>
      </c>
      <c r="G25" s="674"/>
      <c r="H25" s="674"/>
      <c r="I25" s="674"/>
    </row>
    <row r="26" spans="1:18" x14ac:dyDescent="0.3">
      <c r="A26" s="1043"/>
      <c r="B26" s="1043"/>
      <c r="E26" s="1479"/>
      <c r="F26" s="1057" t="s">
        <v>1476</v>
      </c>
    </row>
    <row r="27" spans="1:18" ht="16.5" customHeight="1" x14ac:dyDescent="0.3">
      <c r="A27" s="1043"/>
      <c r="B27" s="1043"/>
      <c r="E27" s="1479"/>
      <c r="F27" s="1531" t="s">
        <v>278</v>
      </c>
      <c r="G27" s="2288" t="s">
        <v>1579</v>
      </c>
      <c r="H27" s="2288"/>
      <c r="I27" s="2288"/>
      <c r="J27" s="2288"/>
      <c r="K27" s="2288"/>
      <c r="L27" s="2288"/>
      <c r="M27" s="2288"/>
      <c r="N27" s="2288"/>
      <c r="O27" s="2288"/>
      <c r="P27" s="2288"/>
      <c r="Q27" s="2288"/>
    </row>
    <row r="28" spans="1:18" ht="6" customHeight="1" x14ac:dyDescent="0.3">
      <c r="A28" s="1043"/>
      <c r="B28" s="1043"/>
      <c r="E28" s="1479"/>
    </row>
    <row r="29" spans="1:18" x14ac:dyDescent="0.3">
      <c r="A29" s="1043"/>
      <c r="B29" s="1043"/>
      <c r="E29" s="1479"/>
      <c r="F29" s="1063" t="s">
        <v>1142</v>
      </c>
      <c r="G29" s="1063"/>
      <c r="H29" s="1063"/>
      <c r="I29" s="1063"/>
    </row>
    <row r="30" spans="1:18" x14ac:dyDescent="0.3">
      <c r="A30" s="1043"/>
      <c r="B30" s="1043"/>
      <c r="E30" s="1479"/>
      <c r="F30" s="1057" t="s">
        <v>1149</v>
      </c>
    </row>
    <row r="31" spans="1:18" ht="32.25" customHeight="1" x14ac:dyDescent="0.3">
      <c r="A31" s="1043"/>
      <c r="B31" s="1043"/>
      <c r="E31" s="1479"/>
      <c r="F31" s="1531" t="s">
        <v>278</v>
      </c>
      <c r="G31" s="2288" t="s">
        <v>1889</v>
      </c>
      <c r="H31" s="2288"/>
      <c r="I31" s="2288"/>
      <c r="J31" s="2288"/>
      <c r="K31" s="2288"/>
      <c r="L31" s="2288"/>
      <c r="M31" s="2288"/>
      <c r="N31" s="2288"/>
      <c r="O31" s="2288"/>
      <c r="P31" s="2288"/>
      <c r="Q31" s="2288"/>
    </row>
    <row r="32" spans="1:18" ht="6.75" customHeight="1" x14ac:dyDescent="0.3">
      <c r="A32" s="646"/>
      <c r="B32" s="646"/>
      <c r="E32" s="1479"/>
      <c r="F32" s="1531"/>
      <c r="G32" s="1531"/>
      <c r="H32" s="1531"/>
      <c r="I32" s="1783"/>
      <c r="J32" s="1783"/>
      <c r="K32" s="1783"/>
      <c r="L32" s="1783"/>
      <c r="M32" s="1783"/>
      <c r="N32" s="1783"/>
      <c r="O32" s="1783"/>
      <c r="P32" s="1783"/>
      <c r="Q32" s="1783"/>
    </row>
    <row r="33" spans="1:18" x14ac:dyDescent="0.3">
      <c r="A33" s="646"/>
      <c r="B33" s="646"/>
      <c r="E33" s="1479"/>
      <c r="F33" s="1063" t="s">
        <v>1577</v>
      </c>
      <c r="G33" s="1531"/>
      <c r="H33" s="1531"/>
      <c r="I33" s="1783"/>
      <c r="J33" s="1783"/>
      <c r="K33" s="1783"/>
      <c r="L33" s="1783"/>
      <c r="M33" s="1783"/>
      <c r="N33" s="1783"/>
      <c r="O33" s="1783"/>
      <c r="P33" s="1783"/>
      <c r="Q33" s="1783"/>
    </row>
    <row r="34" spans="1:18" x14ac:dyDescent="0.3">
      <c r="A34" s="646"/>
      <c r="B34" s="646"/>
      <c r="E34" s="1479"/>
      <c r="F34" s="2236" t="s">
        <v>1952</v>
      </c>
      <c r="G34" s="2236"/>
      <c r="H34" s="2236"/>
      <c r="I34" s="2236"/>
      <c r="J34" s="2236"/>
      <c r="K34" s="2236"/>
      <c r="L34" s="2236"/>
      <c r="M34" s="2236"/>
      <c r="N34" s="2236"/>
      <c r="O34" s="2236"/>
      <c r="P34" s="2236"/>
      <c r="Q34" s="2236"/>
      <c r="R34" s="2236"/>
    </row>
    <row r="35" spans="1:18" x14ac:dyDescent="0.3">
      <c r="A35" s="646"/>
      <c r="B35" s="646"/>
      <c r="E35" s="1479"/>
      <c r="F35" s="2236" t="s">
        <v>1574</v>
      </c>
      <c r="G35" s="2236"/>
      <c r="H35" s="2236"/>
      <c r="I35" s="2236"/>
      <c r="J35" s="2236"/>
      <c r="K35" s="2236"/>
      <c r="L35" s="2236"/>
      <c r="M35" s="2236"/>
      <c r="N35" s="2236"/>
      <c r="O35" s="2236"/>
      <c r="P35" s="2236"/>
      <c r="Q35" s="2236"/>
      <c r="R35" s="2236"/>
    </row>
    <row r="36" spans="1:18" x14ac:dyDescent="0.3">
      <c r="A36" s="646"/>
      <c r="B36" s="646"/>
      <c r="E36" s="1479"/>
      <c r="F36" s="1718" t="s">
        <v>1888</v>
      </c>
      <c r="G36" s="1719"/>
      <c r="H36" s="1719"/>
      <c r="I36" s="1783"/>
      <c r="J36" s="1783"/>
      <c r="K36" s="1783"/>
      <c r="L36" s="1783"/>
      <c r="M36" s="1783"/>
      <c r="N36" s="1783"/>
      <c r="O36" s="1783"/>
      <c r="P36" s="1783"/>
      <c r="Q36" s="1783"/>
      <c r="R36" s="674"/>
    </row>
    <row r="37" spans="1:18" x14ac:dyDescent="0.3">
      <c r="A37" s="646"/>
      <c r="B37" s="646"/>
      <c r="E37" s="1479"/>
      <c r="F37" s="1720" t="s">
        <v>1575</v>
      </c>
      <c r="G37" s="1719"/>
      <c r="H37" s="1719"/>
      <c r="I37" s="1783"/>
      <c r="J37" s="1783"/>
      <c r="K37" s="1783"/>
      <c r="L37" s="1783"/>
      <c r="M37" s="1783"/>
      <c r="N37" s="1783"/>
      <c r="O37" s="1783"/>
      <c r="P37" s="1783"/>
      <c r="Q37" s="1783"/>
      <c r="R37" s="674"/>
    </row>
    <row r="38" spans="1:18" ht="27.75" customHeight="1" x14ac:dyDescent="0.3">
      <c r="A38" s="646"/>
      <c r="B38" s="646"/>
      <c r="E38" s="1479"/>
      <c r="F38" s="2289" t="s">
        <v>1576</v>
      </c>
      <c r="G38" s="2289"/>
      <c r="H38" s="2289"/>
      <c r="I38" s="2289"/>
      <c r="J38" s="2289"/>
      <c r="K38" s="2289"/>
      <c r="L38" s="2289"/>
      <c r="M38" s="2289"/>
      <c r="N38" s="2289"/>
      <c r="O38" s="2289"/>
      <c r="P38" s="2289"/>
      <c r="Q38" s="2289"/>
      <c r="R38" s="674"/>
    </row>
    <row r="39" spans="1:18" ht="5.25" customHeight="1" x14ac:dyDescent="0.3">
      <c r="A39" s="1043"/>
      <c r="B39" s="1043"/>
      <c r="E39" s="1035"/>
      <c r="F39" s="1035"/>
      <c r="G39" s="1035"/>
      <c r="H39" s="1035"/>
      <c r="I39" s="1035"/>
      <c r="J39" s="1051"/>
      <c r="K39" s="1058"/>
      <c r="L39" s="1058"/>
      <c r="M39" s="1058"/>
      <c r="N39" s="1050"/>
      <c r="O39" s="1034"/>
      <c r="P39" s="1049"/>
      <c r="Q39" s="1049"/>
    </row>
    <row r="40" spans="1:18" ht="16.5" customHeight="1" x14ac:dyDescent="0.3">
      <c r="A40" s="1043"/>
      <c r="B40" s="1043"/>
      <c r="E40" s="1033" t="s">
        <v>1712</v>
      </c>
      <c r="F40" s="1010" t="s">
        <v>1330</v>
      </c>
      <c r="G40" s="1010"/>
      <c r="H40" s="1010"/>
      <c r="I40" s="1010"/>
      <c r="J40" s="1010"/>
      <c r="K40" s="1787"/>
      <c r="L40" s="1787"/>
      <c r="M40" s="1787"/>
      <c r="N40" s="1787"/>
      <c r="O40" s="1787"/>
      <c r="P40" s="1787"/>
      <c r="Q40" s="1787"/>
    </row>
    <row r="41" spans="1:18" x14ac:dyDescent="0.3">
      <c r="A41" s="1043"/>
      <c r="B41" s="1043"/>
      <c r="E41" s="1038"/>
      <c r="F41" s="2302" t="s">
        <v>1866</v>
      </c>
      <c r="G41" s="2302"/>
      <c r="H41" s="2302"/>
      <c r="I41" s="2302"/>
      <c r="J41" s="2302"/>
      <c r="K41" s="2302"/>
      <c r="L41" s="2302"/>
      <c r="M41" s="2302"/>
      <c r="N41" s="2302"/>
      <c r="O41" s="2302"/>
      <c r="P41" s="2302"/>
      <c r="Q41" s="2302"/>
      <c r="R41" s="2302"/>
    </row>
    <row r="42" spans="1:18" ht="6" customHeight="1" x14ac:dyDescent="0.3">
      <c r="A42" s="1043"/>
      <c r="B42" s="1043"/>
      <c r="E42" s="1038"/>
      <c r="F42" s="1119"/>
      <c r="G42" s="1119"/>
      <c r="H42" s="1119"/>
      <c r="I42" s="1119"/>
      <c r="J42" s="1119"/>
      <c r="K42" s="1119"/>
      <c r="L42" s="1119"/>
      <c r="M42" s="1119"/>
      <c r="N42" s="1119"/>
      <c r="O42" s="1119"/>
      <c r="P42" s="1119"/>
      <c r="Q42" s="1119"/>
    </row>
    <row r="43" spans="1:18" x14ac:dyDescent="0.3">
      <c r="A43" s="1043"/>
      <c r="B43" s="1777" t="s">
        <v>1342</v>
      </c>
      <c r="E43" s="1038"/>
      <c r="F43" s="1010" t="s">
        <v>1331</v>
      </c>
      <c r="G43" s="1010"/>
      <c r="H43" s="1010"/>
      <c r="I43" s="1119"/>
      <c r="J43" s="1119"/>
      <c r="K43" s="1119"/>
      <c r="L43" s="1119"/>
      <c r="M43" s="1119"/>
      <c r="N43" s="1119"/>
      <c r="O43" s="1119"/>
      <c r="P43" s="1119"/>
      <c r="Q43" s="1119"/>
    </row>
    <row r="44" spans="1:18" x14ac:dyDescent="0.3">
      <c r="A44" s="1043"/>
      <c r="B44" s="1125">
        <v>24</v>
      </c>
      <c r="E44" s="1038"/>
      <c r="F44" s="2302" t="s">
        <v>1334</v>
      </c>
      <c r="G44" s="2302"/>
      <c r="H44" s="2302"/>
      <c r="I44" s="2302"/>
      <c r="J44" s="2302"/>
      <c r="K44" s="2302"/>
      <c r="L44" s="2302"/>
      <c r="M44" s="2302"/>
      <c r="N44" s="2302"/>
      <c r="O44" s="2302"/>
      <c r="P44" s="2302"/>
      <c r="Q44" s="2302"/>
      <c r="R44" s="2302"/>
    </row>
    <row r="45" spans="1:18" ht="6" customHeight="1" x14ac:dyDescent="0.3">
      <c r="A45" s="1043"/>
      <c r="E45" s="1038"/>
      <c r="F45" s="1786"/>
      <c r="G45" s="1786"/>
      <c r="H45" s="1786"/>
      <c r="I45" s="1786"/>
      <c r="J45" s="1786"/>
      <c r="K45" s="1786"/>
      <c r="L45" s="1786"/>
      <c r="M45" s="1786"/>
      <c r="N45" s="1786"/>
      <c r="O45" s="1786"/>
      <c r="P45" s="1786"/>
      <c r="Q45" s="1786"/>
      <c r="R45" s="1786"/>
    </row>
    <row r="46" spans="1:18" ht="16.5" customHeight="1" x14ac:dyDescent="0.3">
      <c r="A46" s="1043"/>
      <c r="E46" s="1038"/>
      <c r="F46" s="1123" t="s">
        <v>1335</v>
      </c>
      <c r="G46" s="1123"/>
      <c r="H46" s="1123"/>
      <c r="I46" s="1123"/>
      <c r="J46" s="1123"/>
      <c r="K46" s="1123"/>
      <c r="L46" s="1123"/>
      <c r="M46" s="1123"/>
      <c r="N46" s="1123"/>
      <c r="O46" s="1123"/>
      <c r="P46" s="1123"/>
      <c r="Q46" s="1123"/>
      <c r="R46" s="1122"/>
    </row>
    <row r="47" spans="1:18" ht="15" customHeight="1" x14ac:dyDescent="0.3">
      <c r="A47" s="1043"/>
      <c r="B47" s="1043"/>
      <c r="E47" s="1038"/>
      <c r="F47" s="1121" t="s">
        <v>1336</v>
      </c>
      <c r="G47" s="1509"/>
      <c r="H47" s="1509"/>
      <c r="I47" s="2303" t="s">
        <v>1340</v>
      </c>
      <c r="J47" s="2304"/>
      <c r="K47" s="2305" t="s">
        <v>1337</v>
      </c>
      <c r="L47" s="2306"/>
      <c r="M47" s="2306"/>
      <c r="N47" s="2306"/>
      <c r="O47" s="2306"/>
      <c r="P47" s="2306"/>
      <c r="Q47" s="2307"/>
    </row>
    <row r="48" spans="1:18" ht="15" customHeight="1" x14ac:dyDescent="0.3">
      <c r="A48" s="1043"/>
      <c r="B48" s="1043"/>
      <c r="E48" s="1038"/>
      <c r="F48" s="1584"/>
      <c r="G48" s="1585"/>
      <c r="H48" s="1585"/>
      <c r="I48" s="1586"/>
      <c r="J48" s="1587"/>
      <c r="K48" s="2305" t="s">
        <v>1338</v>
      </c>
      <c r="L48" s="2307"/>
      <c r="M48" s="2305" t="s">
        <v>1339</v>
      </c>
      <c r="N48" s="2306"/>
      <c r="O48" s="2307"/>
      <c r="P48" s="2308" t="s">
        <v>107</v>
      </c>
      <c r="Q48" s="2309"/>
    </row>
    <row r="49" spans="1:18" ht="15" customHeight="1" x14ac:dyDescent="0.3">
      <c r="A49" s="1043"/>
      <c r="B49" s="1043"/>
      <c r="E49" s="1038"/>
      <c r="F49" s="1588" t="s">
        <v>1045</v>
      </c>
      <c r="G49" s="1589"/>
      <c r="H49" s="1589"/>
      <c r="I49" s="1590"/>
      <c r="J49" s="1591"/>
      <c r="K49" s="1590"/>
      <c r="L49" s="1591"/>
      <c r="M49" s="1588"/>
      <c r="N49" s="1589"/>
      <c r="O49" s="1592"/>
      <c r="P49" s="1589"/>
      <c r="Q49" s="1593"/>
    </row>
    <row r="50" spans="1:18" ht="15" customHeight="1" x14ac:dyDescent="0.3">
      <c r="A50" s="1043"/>
      <c r="B50" s="1043"/>
      <c r="E50" s="1038"/>
      <c r="F50" s="1584" t="s">
        <v>1046</v>
      </c>
      <c r="G50" s="1585"/>
      <c r="H50" s="1585"/>
      <c r="I50" s="1584"/>
      <c r="J50" s="1585"/>
      <c r="K50" s="1584"/>
      <c r="L50" s="1585"/>
      <c r="M50" s="1584"/>
      <c r="N50" s="1585"/>
      <c r="O50" s="1594"/>
      <c r="P50" s="1585"/>
      <c r="Q50" s="1595"/>
    </row>
    <row r="51" spans="1:18" ht="6" customHeight="1" x14ac:dyDescent="0.3">
      <c r="A51" s="1043"/>
      <c r="B51" s="1043"/>
      <c r="E51" s="1038"/>
      <c r="F51" s="1786"/>
      <c r="G51" s="1786"/>
      <c r="H51" s="1786"/>
      <c r="I51" s="1786"/>
      <c r="J51" s="1786"/>
      <c r="K51" s="1786"/>
      <c r="L51" s="1786"/>
      <c r="M51" s="1786"/>
      <c r="N51" s="1786"/>
      <c r="O51" s="1786"/>
      <c r="P51" s="1786"/>
      <c r="Q51" s="1786"/>
      <c r="R51" s="1786"/>
    </row>
    <row r="52" spans="1:18" x14ac:dyDescent="0.3">
      <c r="A52" s="1043"/>
      <c r="B52" s="1777" t="s">
        <v>1343</v>
      </c>
      <c r="E52" s="1038"/>
      <c r="F52" s="1010" t="s">
        <v>1332</v>
      </c>
      <c r="G52" s="1010"/>
      <c r="H52" s="1010"/>
      <c r="I52" s="1786"/>
      <c r="J52" s="1786"/>
      <c r="K52" s="1786"/>
      <c r="L52" s="1786"/>
      <c r="M52" s="1786"/>
      <c r="N52" s="1786"/>
      <c r="O52" s="1786"/>
      <c r="P52" s="1786"/>
      <c r="Q52" s="1786"/>
      <c r="R52" s="1786"/>
    </row>
    <row r="53" spans="1:18" x14ac:dyDescent="0.3">
      <c r="A53" s="1043"/>
      <c r="B53" s="1043">
        <v>24</v>
      </c>
      <c r="E53" s="1038"/>
      <c r="F53" s="1122" t="s">
        <v>1335</v>
      </c>
      <c r="G53" s="1122"/>
      <c r="H53" s="1122"/>
      <c r="I53" s="1119"/>
      <c r="J53" s="1119"/>
      <c r="K53" s="1119"/>
      <c r="L53" s="1119"/>
      <c r="M53" s="1119"/>
      <c r="N53" s="1119"/>
      <c r="O53" s="1119"/>
      <c r="P53" s="1119"/>
      <c r="Q53" s="1119"/>
    </row>
    <row r="54" spans="1:18" x14ac:dyDescent="0.3">
      <c r="A54" s="1043"/>
      <c r="B54" s="1043"/>
      <c r="E54" s="1038"/>
      <c r="F54" s="2290" t="s">
        <v>1477</v>
      </c>
      <c r="G54" s="2290"/>
      <c r="H54" s="2290"/>
      <c r="I54" s="2290"/>
      <c r="J54" s="2290"/>
      <c r="K54" s="2290"/>
      <c r="L54" s="2290"/>
      <c r="M54" s="2290"/>
      <c r="N54" s="2290"/>
      <c r="O54" s="2290"/>
      <c r="P54" s="2290"/>
      <c r="Q54" s="2290"/>
      <c r="R54" s="2290"/>
    </row>
    <row r="55" spans="1:18" x14ac:dyDescent="0.3">
      <c r="A55" s="1043"/>
      <c r="B55" s="1777" t="s">
        <v>1344</v>
      </c>
      <c r="E55" s="1038"/>
      <c r="F55" s="1124" t="s">
        <v>1333</v>
      </c>
      <c r="G55" s="1124"/>
      <c r="H55" s="1124"/>
      <c r="I55" s="1119"/>
      <c r="J55" s="1119"/>
      <c r="K55" s="1119"/>
      <c r="L55" s="1119"/>
      <c r="M55" s="1119"/>
      <c r="N55" s="1119"/>
      <c r="O55" s="1119"/>
      <c r="P55" s="1119"/>
      <c r="Q55" s="1119"/>
    </row>
    <row r="56" spans="1:18" x14ac:dyDescent="0.3">
      <c r="A56" s="1043"/>
      <c r="B56" s="1043">
        <v>24</v>
      </c>
      <c r="E56" s="1038"/>
      <c r="F56" s="1122" t="s">
        <v>1335</v>
      </c>
      <c r="G56" s="1122"/>
      <c r="H56" s="1122"/>
      <c r="I56" s="1119"/>
      <c r="J56" s="1119"/>
      <c r="K56" s="1119"/>
      <c r="L56" s="1119"/>
      <c r="M56" s="1119"/>
      <c r="N56" s="1119"/>
      <c r="O56" s="1119"/>
      <c r="P56" s="1119"/>
      <c r="Q56" s="1119"/>
    </row>
    <row r="57" spans="1:18" x14ac:dyDescent="0.3">
      <c r="A57" s="1043"/>
      <c r="B57" s="1043"/>
      <c r="E57" s="1038"/>
      <c r="F57" s="2290" t="s">
        <v>1477</v>
      </c>
      <c r="G57" s="2290"/>
      <c r="H57" s="2290"/>
      <c r="I57" s="2290"/>
      <c r="J57" s="2290"/>
      <c r="K57" s="2290"/>
      <c r="L57" s="2290"/>
      <c r="M57" s="2290"/>
      <c r="N57" s="2290"/>
      <c r="O57" s="2290"/>
      <c r="P57" s="2290"/>
      <c r="Q57" s="2290"/>
      <c r="R57" s="2290"/>
    </row>
    <row r="58" spans="1:18" x14ac:dyDescent="0.3">
      <c r="A58" s="1043"/>
      <c r="B58" s="1043"/>
      <c r="E58" s="1038"/>
      <c r="F58" s="1787"/>
      <c r="G58" s="1787"/>
      <c r="H58" s="1787"/>
      <c r="I58" s="1787"/>
      <c r="J58" s="1787"/>
      <c r="K58" s="1787"/>
      <c r="L58" s="1787"/>
      <c r="M58" s="1787"/>
      <c r="N58" s="1787"/>
      <c r="O58" s="1787"/>
      <c r="P58" s="1787"/>
      <c r="Q58" s="1787"/>
    </row>
    <row r="59" spans="1:18" x14ac:dyDescent="0.3">
      <c r="A59" s="1043"/>
      <c r="B59" s="1043"/>
      <c r="D59" s="1061" t="s">
        <v>797</v>
      </c>
      <c r="E59" s="1060">
        <f>E4</f>
        <v>10.1</v>
      </c>
      <c r="F59" s="1061" t="s">
        <v>1658</v>
      </c>
      <c r="G59" s="1787"/>
      <c r="H59" s="1787"/>
      <c r="I59" s="1787"/>
      <c r="J59" s="1787"/>
      <c r="K59" s="1787"/>
      <c r="L59" s="1787"/>
      <c r="M59" s="1787"/>
      <c r="N59" s="1787"/>
      <c r="O59" s="1787"/>
      <c r="P59" s="1787"/>
      <c r="Q59" s="1787"/>
    </row>
    <row r="60" spans="1:18" s="492" customFormat="1" ht="16.5" customHeight="1" x14ac:dyDescent="0.3">
      <c r="A60" s="1777"/>
      <c r="B60" s="1777"/>
      <c r="C60" s="1057"/>
      <c r="E60" s="1033" t="s">
        <v>1713</v>
      </c>
      <c r="F60" s="1010" t="s">
        <v>1294</v>
      </c>
      <c r="G60" s="1010"/>
      <c r="H60" s="1010"/>
      <c r="I60" s="1118"/>
      <c r="J60" s="1787"/>
      <c r="K60" s="1787"/>
      <c r="L60" s="1787"/>
      <c r="M60" s="1787"/>
      <c r="N60" s="1787"/>
      <c r="O60" s="1787"/>
      <c r="P60" s="1787"/>
      <c r="Q60" s="1787"/>
    </row>
    <row r="61" spans="1:18" s="492" customFormat="1" ht="16.5" customHeight="1" x14ac:dyDescent="0.3">
      <c r="A61" s="1777"/>
      <c r="B61" s="1777"/>
      <c r="C61" s="1057"/>
      <c r="E61" s="1028"/>
      <c r="F61" s="1120" t="s">
        <v>1295</v>
      </c>
      <c r="G61" s="1120"/>
      <c r="H61" s="1120"/>
      <c r="I61" s="1779"/>
      <c r="J61" s="1779"/>
      <c r="K61" s="1779"/>
      <c r="L61" s="1779"/>
      <c r="M61" s="1779"/>
      <c r="N61" s="1779"/>
      <c r="O61" s="1779"/>
      <c r="P61" s="1779"/>
      <c r="Q61" s="1779"/>
      <c r="R61" s="1776"/>
    </row>
    <row r="62" spans="1:18" s="492" customFormat="1" ht="25.5" customHeight="1" x14ac:dyDescent="0.3">
      <c r="A62" s="1777"/>
      <c r="B62" s="1777"/>
      <c r="C62" s="1057"/>
      <c r="E62" s="1028"/>
      <c r="F62" s="2290" t="s">
        <v>1296</v>
      </c>
      <c r="G62" s="2290"/>
      <c r="H62" s="2290"/>
      <c r="I62" s="2290"/>
      <c r="J62" s="2290"/>
      <c r="K62" s="2290"/>
      <c r="L62" s="2290"/>
      <c r="M62" s="2290"/>
      <c r="N62" s="2290"/>
      <c r="O62" s="2290"/>
      <c r="P62" s="2290"/>
      <c r="Q62" s="2290"/>
      <c r="R62" s="2290"/>
    </row>
    <row r="63" spans="1:18" s="492" customFormat="1" ht="79.900000000000006" customHeight="1" x14ac:dyDescent="0.3">
      <c r="A63" s="1777"/>
      <c r="B63" s="1777" t="s">
        <v>1341</v>
      </c>
      <c r="C63" s="1057"/>
      <c r="E63" s="1107"/>
      <c r="F63" s="2291" t="s">
        <v>1297</v>
      </c>
      <c r="G63" s="2292"/>
      <c r="H63" s="2291" t="s">
        <v>1298</v>
      </c>
      <c r="I63" s="2292"/>
      <c r="J63" s="2291" t="s">
        <v>1299</v>
      </c>
      <c r="K63" s="2292"/>
      <c r="L63" s="2291" t="s">
        <v>1300</v>
      </c>
      <c r="M63" s="2292"/>
      <c r="N63" s="2301" t="s">
        <v>1581</v>
      </c>
      <c r="O63" s="2301"/>
      <c r="P63" s="2291" t="s">
        <v>1309</v>
      </c>
      <c r="Q63" s="2292"/>
    </row>
    <row r="64" spans="1:18" s="492" customFormat="1" ht="36.6" customHeight="1" x14ac:dyDescent="0.3">
      <c r="A64" s="1777"/>
      <c r="B64" s="1777"/>
      <c r="C64" s="1057"/>
      <c r="E64" s="1107"/>
      <c r="F64" s="2293" t="s">
        <v>1317</v>
      </c>
      <c r="G64" s="2294"/>
      <c r="H64" s="2295">
        <v>100000</v>
      </c>
      <c r="I64" s="2296"/>
      <c r="J64" s="2297" t="s">
        <v>1301</v>
      </c>
      <c r="K64" s="2298"/>
      <c r="L64" s="2297" t="s">
        <v>1551</v>
      </c>
      <c r="M64" s="2298"/>
      <c r="N64" s="2291" t="s">
        <v>278</v>
      </c>
      <c r="O64" s="2292"/>
      <c r="P64" s="2291" t="s">
        <v>278</v>
      </c>
      <c r="Q64" s="2292"/>
    </row>
    <row r="65" spans="1:19" s="492" customFormat="1" ht="33.6" customHeight="1" x14ac:dyDescent="0.3">
      <c r="A65" s="1777"/>
      <c r="B65" s="1777"/>
      <c r="C65" s="1057"/>
      <c r="E65" s="1107"/>
      <c r="F65" s="2293" t="s">
        <v>1318</v>
      </c>
      <c r="G65" s="2294"/>
      <c r="H65" s="2295">
        <v>1581050</v>
      </c>
      <c r="I65" s="2296"/>
      <c r="J65" s="2297" t="s">
        <v>1302</v>
      </c>
      <c r="K65" s="2298"/>
      <c r="L65" s="2297" t="s">
        <v>1551</v>
      </c>
      <c r="M65" s="2298"/>
      <c r="N65" s="2291" t="s">
        <v>278</v>
      </c>
      <c r="O65" s="2292"/>
      <c r="P65" s="2291" t="s">
        <v>278</v>
      </c>
      <c r="Q65" s="2292"/>
    </row>
    <row r="66" spans="1:19" s="492" customFormat="1" ht="34.15" customHeight="1" x14ac:dyDescent="0.3">
      <c r="A66" s="1777"/>
      <c r="B66" s="1777"/>
      <c r="C66" s="1057"/>
      <c r="E66" s="1107"/>
      <c r="F66" s="2293" t="s">
        <v>1319</v>
      </c>
      <c r="G66" s="2294"/>
      <c r="H66" s="2295">
        <v>325015</v>
      </c>
      <c r="I66" s="2296"/>
      <c r="J66" s="2291" t="s">
        <v>278</v>
      </c>
      <c r="K66" s="2292"/>
      <c r="L66" s="2297" t="s">
        <v>1478</v>
      </c>
      <c r="M66" s="2298"/>
      <c r="N66" s="2291" t="s">
        <v>278</v>
      </c>
      <c r="O66" s="2292"/>
      <c r="P66" s="2291" t="s">
        <v>278</v>
      </c>
      <c r="Q66" s="2292"/>
    </row>
    <row r="67" spans="1:19" s="492" customFormat="1" ht="35.450000000000003" customHeight="1" x14ac:dyDescent="0.3">
      <c r="A67" s="1777"/>
      <c r="B67" s="1777"/>
      <c r="C67" s="1057"/>
      <c r="E67" s="1107"/>
      <c r="F67" s="2293" t="s">
        <v>1325</v>
      </c>
      <c r="G67" s="2294"/>
      <c r="H67" s="2295">
        <v>769525</v>
      </c>
      <c r="I67" s="2296"/>
      <c r="J67" s="2291" t="s">
        <v>278</v>
      </c>
      <c r="K67" s="2292"/>
      <c r="L67" s="2291" t="s">
        <v>278</v>
      </c>
      <c r="M67" s="2292"/>
      <c r="N67" s="2291" t="s">
        <v>278</v>
      </c>
      <c r="O67" s="2292"/>
      <c r="P67" s="2291" t="s">
        <v>278</v>
      </c>
      <c r="Q67" s="2292"/>
    </row>
    <row r="68" spans="1:19" s="492" customFormat="1" ht="53.25" customHeight="1" x14ac:dyDescent="0.3">
      <c r="A68" s="1777"/>
      <c r="B68" s="1777"/>
      <c r="C68" s="1057"/>
      <c r="E68" s="1107"/>
      <c r="F68" s="2299" t="s">
        <v>2065</v>
      </c>
      <c r="G68" s="2299"/>
      <c r="H68" s="2299"/>
      <c r="I68" s="2299"/>
      <c r="J68" s="2299"/>
      <c r="K68" s="2299"/>
      <c r="L68" s="2299"/>
      <c r="M68" s="2299"/>
      <c r="N68" s="2299"/>
      <c r="O68" s="2299"/>
      <c r="P68" s="2299"/>
      <c r="Q68" s="2299"/>
      <c r="R68" s="2299"/>
      <c r="S68" s="1112"/>
    </row>
    <row r="69" spans="1:19" s="492" customFormat="1" ht="33.75" customHeight="1" x14ac:dyDescent="0.3">
      <c r="A69" s="1777"/>
      <c r="B69" s="1777"/>
      <c r="C69" s="1057"/>
      <c r="E69" s="1107"/>
      <c r="F69" s="2299" t="s">
        <v>1320</v>
      </c>
      <c r="G69" s="2299"/>
      <c r="H69" s="2299"/>
      <c r="I69" s="2299"/>
      <c r="J69" s="2299"/>
      <c r="K69" s="2299"/>
      <c r="L69" s="2299"/>
      <c r="M69" s="2299"/>
      <c r="N69" s="2299"/>
      <c r="O69" s="2299"/>
      <c r="P69" s="2299"/>
      <c r="Q69" s="2299"/>
      <c r="R69" s="2299"/>
      <c r="S69" s="1112"/>
    </row>
    <row r="70" spans="1:19" s="492" customFormat="1" ht="33.75" customHeight="1" x14ac:dyDescent="0.3">
      <c r="A70" s="1777"/>
      <c r="B70" s="1777"/>
      <c r="C70" s="1057"/>
      <c r="E70" s="1107"/>
      <c r="F70" s="2299" t="s">
        <v>1321</v>
      </c>
      <c r="G70" s="2299"/>
      <c r="H70" s="2299"/>
      <c r="I70" s="2299"/>
      <c r="J70" s="2299"/>
      <c r="K70" s="2299"/>
      <c r="L70" s="2299"/>
      <c r="M70" s="2299"/>
      <c r="N70" s="2299"/>
      <c r="O70" s="2299"/>
      <c r="P70" s="2299"/>
      <c r="Q70" s="2299"/>
      <c r="R70" s="2299"/>
      <c r="S70" s="1112"/>
    </row>
    <row r="71" spans="1:19" s="492" customFormat="1" ht="51" customHeight="1" x14ac:dyDescent="0.3">
      <c r="A71" s="1777"/>
      <c r="B71" s="1777"/>
      <c r="C71" s="1057"/>
      <c r="D71" s="1107"/>
      <c r="E71" s="1108"/>
      <c r="F71" s="2299" t="s">
        <v>2066</v>
      </c>
      <c r="G71" s="2299"/>
      <c r="H71" s="2299"/>
      <c r="I71" s="2299"/>
      <c r="J71" s="2299"/>
      <c r="K71" s="2299"/>
      <c r="L71" s="2299"/>
      <c r="M71" s="2299"/>
      <c r="N71" s="2299"/>
      <c r="O71" s="2299"/>
      <c r="P71" s="2299"/>
      <c r="Q71" s="2299"/>
      <c r="R71" s="2299"/>
      <c r="S71" s="1112"/>
    </row>
    <row r="72" spans="1:19" s="492" customFormat="1" ht="12" customHeight="1" x14ac:dyDescent="0.3">
      <c r="A72" s="1777"/>
      <c r="B72" s="1777"/>
      <c r="C72" s="1057"/>
      <c r="E72" s="1109"/>
      <c r="F72" s="1787"/>
      <c r="G72" s="1787"/>
      <c r="H72" s="1787"/>
      <c r="I72" s="1787"/>
      <c r="J72" s="1787"/>
      <c r="K72" s="1787"/>
      <c r="L72" s="1787"/>
      <c r="M72" s="1787"/>
      <c r="N72" s="1787"/>
      <c r="O72" s="1787"/>
      <c r="P72" s="1787"/>
      <c r="Q72" s="1787"/>
    </row>
    <row r="73" spans="1:19" ht="16.5" customHeight="1" x14ac:dyDescent="0.3">
      <c r="A73" s="1043" t="s">
        <v>516</v>
      </c>
      <c r="B73" s="1043" t="s">
        <v>308</v>
      </c>
      <c r="E73" s="1033"/>
      <c r="F73" s="2056" t="s">
        <v>1327</v>
      </c>
      <c r="G73" s="2056"/>
      <c r="H73" s="2056"/>
      <c r="I73" s="2056"/>
      <c r="J73" s="2056"/>
      <c r="K73" s="2056"/>
      <c r="L73" s="2056"/>
      <c r="M73" s="2056"/>
      <c r="N73" s="2056"/>
      <c r="O73" s="2056"/>
      <c r="P73" s="2056"/>
      <c r="Q73" s="2056"/>
      <c r="S73" s="696" t="s">
        <v>1329</v>
      </c>
    </row>
    <row r="74" spans="1:19" x14ac:dyDescent="0.3">
      <c r="A74" s="1043"/>
      <c r="B74" s="1043"/>
      <c r="D74" s="1038"/>
      <c r="E74" s="1038"/>
      <c r="F74" s="2056"/>
      <c r="G74" s="2056"/>
      <c r="H74" s="2056"/>
      <c r="I74" s="2056"/>
      <c r="J74" s="2056"/>
      <c r="K74" s="2056"/>
      <c r="L74" s="2056"/>
      <c r="M74" s="2056"/>
      <c r="N74" s="2056"/>
      <c r="O74" s="2056"/>
      <c r="P74" s="2056"/>
      <c r="Q74" s="2056"/>
    </row>
    <row r="75" spans="1:19" s="492" customFormat="1" ht="16.5" customHeight="1" x14ac:dyDescent="0.3">
      <c r="A75" s="1777"/>
      <c r="B75" s="1777"/>
      <c r="C75" s="1057"/>
      <c r="E75" s="1117" t="s">
        <v>517</v>
      </c>
      <c r="F75" s="2056" t="s">
        <v>1328</v>
      </c>
      <c r="G75" s="2056"/>
      <c r="H75" s="2056"/>
      <c r="I75" s="2056"/>
      <c r="J75" s="2056"/>
      <c r="K75" s="2056"/>
      <c r="L75" s="2056"/>
      <c r="M75" s="2056"/>
      <c r="N75" s="2056"/>
      <c r="O75" s="2056"/>
      <c r="P75" s="2056"/>
      <c r="Q75" s="2056"/>
    </row>
    <row r="76" spans="1:19" s="492" customFormat="1" x14ac:dyDescent="0.3">
      <c r="A76" s="1777"/>
      <c r="B76" s="1777"/>
      <c r="C76" s="1057"/>
      <c r="E76" s="1109"/>
      <c r="F76" s="2056"/>
      <c r="G76" s="2056"/>
      <c r="H76" s="2056"/>
      <c r="I76" s="2056"/>
      <c r="J76" s="2056"/>
      <c r="K76" s="2056"/>
      <c r="L76" s="2056"/>
      <c r="M76" s="2056"/>
      <c r="N76" s="2056"/>
      <c r="O76" s="2056"/>
      <c r="P76" s="2056"/>
      <c r="Q76" s="2056"/>
    </row>
    <row r="77" spans="1:19" s="492" customFormat="1" ht="16.5" customHeight="1" x14ac:dyDescent="0.3">
      <c r="A77" s="1777"/>
      <c r="B77" s="1777"/>
      <c r="C77" s="1057"/>
      <c r="E77" s="1109"/>
      <c r="F77" s="2300" t="s">
        <v>1326</v>
      </c>
      <c r="G77" s="2300"/>
      <c r="H77" s="2300"/>
      <c r="I77" s="2300"/>
      <c r="J77" s="2300"/>
      <c r="K77" s="2300"/>
      <c r="L77" s="2300"/>
      <c r="M77" s="2300"/>
      <c r="N77" s="2300"/>
      <c r="O77" s="2300"/>
      <c r="P77" s="2300"/>
      <c r="Q77" s="2300"/>
      <c r="R77" s="2004"/>
    </row>
    <row r="78" spans="1:19" s="492" customFormat="1" x14ac:dyDescent="0.3">
      <c r="A78" s="1777"/>
      <c r="B78" s="1777"/>
      <c r="C78" s="1057"/>
      <c r="E78" s="1109"/>
      <c r="F78" s="1787"/>
      <c r="G78" s="1787"/>
      <c r="H78" s="1787"/>
      <c r="I78" s="1787"/>
      <c r="J78" s="1787"/>
      <c r="K78" s="1787"/>
      <c r="L78" s="1787"/>
      <c r="M78" s="1787"/>
      <c r="N78" s="1787"/>
      <c r="O78" s="1787"/>
      <c r="P78" s="1787"/>
      <c r="Q78" s="1787"/>
    </row>
    <row r="79" spans="1:19" s="492" customFormat="1" ht="16.5" customHeight="1" x14ac:dyDescent="0.3">
      <c r="A79" s="1777"/>
      <c r="B79" s="1777" t="s">
        <v>1324</v>
      </c>
      <c r="C79" s="1057"/>
      <c r="E79" s="1033" t="s">
        <v>1305</v>
      </c>
      <c r="F79" s="1110" t="s">
        <v>1323</v>
      </c>
      <c r="G79" s="1110"/>
      <c r="H79" s="1110"/>
      <c r="I79" s="1110"/>
      <c r="J79" s="1787"/>
      <c r="K79" s="1787"/>
      <c r="L79" s="1787"/>
      <c r="M79" s="1787"/>
      <c r="N79" s="1787"/>
      <c r="O79" s="1787"/>
      <c r="P79" s="1787"/>
      <c r="Q79" s="1787"/>
    </row>
    <row r="80" spans="1:19" s="492" customFormat="1" ht="24.75" customHeight="1" x14ac:dyDescent="0.3">
      <c r="A80" s="1777"/>
      <c r="B80" s="1777"/>
      <c r="C80" s="1057"/>
      <c r="E80" s="1028"/>
      <c r="F80" s="2021" t="s">
        <v>1303</v>
      </c>
      <c r="G80" s="2021"/>
      <c r="H80" s="2021"/>
      <c r="I80" s="2021"/>
      <c r="J80" s="2021"/>
      <c r="K80" s="2021"/>
      <c r="L80" s="2021"/>
      <c r="M80" s="2021"/>
      <c r="N80" s="2021"/>
      <c r="O80" s="2021"/>
      <c r="P80" s="2021"/>
      <c r="Q80" s="2021"/>
      <c r="R80" s="2021"/>
    </row>
    <row r="81" spans="1:20" s="492" customFormat="1" ht="27" customHeight="1" x14ac:dyDescent="0.3">
      <c r="A81" s="1777"/>
      <c r="B81" s="1777"/>
      <c r="C81" s="1057"/>
      <c r="E81" s="1028"/>
      <c r="F81" s="2290" t="s">
        <v>1304</v>
      </c>
      <c r="G81" s="2290"/>
      <c r="H81" s="2290"/>
      <c r="I81" s="2290"/>
      <c r="J81" s="2290"/>
      <c r="K81" s="2290"/>
      <c r="L81" s="2290"/>
      <c r="M81" s="2290"/>
      <c r="N81" s="2290"/>
      <c r="O81" s="2290"/>
      <c r="P81" s="2290"/>
      <c r="Q81" s="2290"/>
      <c r="R81" s="2290"/>
      <c r="S81" s="1113"/>
    </row>
    <row r="82" spans="1:20" s="492" customFormat="1" x14ac:dyDescent="0.3">
      <c r="A82" s="1777"/>
      <c r="B82" s="1777"/>
      <c r="C82" s="1057"/>
      <c r="E82" s="1109"/>
      <c r="F82" s="1780"/>
      <c r="G82" s="1780"/>
      <c r="H82" s="1780"/>
      <c r="I82" s="1780"/>
      <c r="J82" s="1780"/>
      <c r="K82" s="1780"/>
      <c r="L82" s="1780"/>
      <c r="M82" s="1780"/>
      <c r="N82" s="1780"/>
      <c r="O82" s="1780"/>
      <c r="P82" s="1780"/>
      <c r="Q82" s="1780"/>
    </row>
    <row r="83" spans="1:20" s="492" customFormat="1" ht="16.5" customHeight="1" x14ac:dyDescent="0.3">
      <c r="A83" s="1777">
        <v>124</v>
      </c>
      <c r="B83" s="1777" t="s">
        <v>1322</v>
      </c>
      <c r="C83" s="1057"/>
      <c r="E83" s="1033" t="s">
        <v>1310</v>
      </c>
      <c r="F83" s="1110" t="s">
        <v>1306</v>
      </c>
      <c r="G83" s="1110"/>
      <c r="H83" s="1110"/>
      <c r="I83" s="1110"/>
      <c r="J83" s="1787"/>
      <c r="K83" s="1787"/>
      <c r="L83" s="1787"/>
      <c r="M83" s="1787"/>
      <c r="N83" s="1787"/>
      <c r="O83" s="1787"/>
      <c r="P83" s="1787"/>
      <c r="Q83" s="1787"/>
    </row>
    <row r="84" spans="1:20" s="492" customFormat="1" ht="32.25" customHeight="1" x14ac:dyDescent="0.3">
      <c r="A84" s="1777"/>
      <c r="B84" s="1777"/>
      <c r="C84" s="1057"/>
      <c r="E84" s="1028"/>
      <c r="F84" s="2021" t="s">
        <v>1307</v>
      </c>
      <c r="G84" s="2021"/>
      <c r="H84" s="2021"/>
      <c r="I84" s="2021"/>
      <c r="J84" s="2021"/>
      <c r="K84" s="2021"/>
      <c r="L84" s="2021"/>
      <c r="M84" s="2021"/>
      <c r="N84" s="2021"/>
      <c r="O84" s="2021"/>
      <c r="P84" s="2021"/>
      <c r="Q84" s="2021"/>
      <c r="R84" s="2021"/>
    </row>
    <row r="85" spans="1:20" s="492" customFormat="1" x14ac:dyDescent="0.3">
      <c r="A85" s="1777"/>
      <c r="B85" s="1777"/>
      <c r="C85" s="1057"/>
      <c r="E85" s="1111"/>
      <c r="F85" s="2290" t="s">
        <v>1308</v>
      </c>
      <c r="G85" s="2290"/>
      <c r="H85" s="2290"/>
      <c r="I85" s="2290"/>
      <c r="J85" s="2290"/>
      <c r="K85" s="2290"/>
      <c r="L85" s="2290"/>
      <c r="M85" s="2290"/>
      <c r="N85" s="2290"/>
      <c r="O85" s="2290"/>
      <c r="P85" s="2290"/>
      <c r="Q85" s="2290"/>
      <c r="R85" s="2290"/>
    </row>
    <row r="86" spans="1:20" s="492" customFormat="1" ht="16.5" customHeight="1" x14ac:dyDescent="0.3">
      <c r="A86" s="1777"/>
      <c r="B86" s="1777"/>
      <c r="C86" s="1057"/>
      <c r="E86" s="1111"/>
      <c r="F86" s="1780"/>
      <c r="G86" s="1780"/>
      <c r="H86" s="1780"/>
      <c r="I86" s="1780"/>
      <c r="J86" s="1780"/>
      <c r="K86" s="1780"/>
      <c r="L86" s="1780"/>
      <c r="M86" s="1780"/>
      <c r="N86" s="1780"/>
      <c r="O86" s="1780"/>
      <c r="P86" s="1780"/>
      <c r="Q86" s="1780"/>
    </row>
    <row r="87" spans="1:20" s="492" customFormat="1" ht="16.5" customHeight="1" x14ac:dyDescent="0.3">
      <c r="A87" s="1777">
        <v>124</v>
      </c>
      <c r="B87" s="1777">
        <v>23</v>
      </c>
      <c r="C87" s="1057"/>
      <c r="E87" s="1033" t="s">
        <v>1594</v>
      </c>
      <c r="F87" s="1110" t="s">
        <v>1311</v>
      </c>
      <c r="G87" s="1110"/>
      <c r="H87" s="1110"/>
      <c r="I87" s="1780"/>
      <c r="J87" s="1780"/>
      <c r="K87" s="1780"/>
      <c r="L87" s="1780"/>
      <c r="M87" s="1780"/>
      <c r="N87" s="1780"/>
      <c r="O87" s="1780"/>
      <c r="P87" s="1780"/>
      <c r="Q87" s="1780"/>
    </row>
    <row r="88" spans="1:20" s="492" customFormat="1" ht="32.25" customHeight="1" x14ac:dyDescent="0.3">
      <c r="A88" s="1777"/>
      <c r="B88" s="1777"/>
      <c r="C88" s="1057"/>
      <c r="E88" s="1111"/>
      <c r="F88" s="2021" t="s">
        <v>1312</v>
      </c>
      <c r="G88" s="2021"/>
      <c r="H88" s="2021"/>
      <c r="I88" s="2021"/>
      <c r="J88" s="2021"/>
      <c r="K88" s="2021"/>
      <c r="L88" s="2021"/>
      <c r="M88" s="2021"/>
      <c r="N88" s="2021"/>
      <c r="O88" s="2021"/>
      <c r="P88" s="2021"/>
      <c r="Q88" s="2021"/>
      <c r="R88" s="2021"/>
    </row>
    <row r="89" spans="1:20" s="492" customFormat="1" ht="16.5" customHeight="1" x14ac:dyDescent="0.3">
      <c r="A89" s="1777"/>
      <c r="B89" s="1777"/>
      <c r="C89" s="1057"/>
      <c r="E89" s="1111"/>
      <c r="F89" s="1120" t="s">
        <v>1316</v>
      </c>
      <c r="G89" s="1776"/>
      <c r="H89" s="1776"/>
      <c r="I89" s="1780"/>
      <c r="J89" s="1780"/>
      <c r="K89" s="1780"/>
      <c r="L89" s="1780"/>
      <c r="M89" s="1780"/>
      <c r="N89" s="1780"/>
      <c r="O89" s="1780"/>
      <c r="P89" s="1780"/>
      <c r="Q89" s="1780"/>
    </row>
    <row r="90" spans="1:20" s="492" customFormat="1" ht="16.5" customHeight="1" x14ac:dyDescent="0.3">
      <c r="A90" s="1777"/>
      <c r="B90" s="1777"/>
      <c r="C90" s="1057"/>
      <c r="E90" s="1111"/>
      <c r="F90" s="1776" t="s">
        <v>1314</v>
      </c>
      <c r="G90" s="1776"/>
      <c r="H90" s="1776"/>
      <c r="I90" s="1780"/>
      <c r="J90" s="1780"/>
      <c r="K90" s="1780"/>
      <c r="L90" s="1780"/>
      <c r="M90" s="1780"/>
      <c r="N90" s="1780"/>
      <c r="O90" s="1780"/>
      <c r="P90" s="1780"/>
      <c r="Q90" s="1780"/>
    </row>
    <row r="91" spans="1:20" s="492" customFormat="1" ht="16.5" customHeight="1" x14ac:dyDescent="0.3">
      <c r="A91" s="1777"/>
      <c r="B91" s="1777"/>
      <c r="C91" s="1057"/>
      <c r="D91" s="1111"/>
      <c r="E91" s="1780"/>
      <c r="F91" s="1438" t="s">
        <v>1313</v>
      </c>
      <c r="G91" s="1438"/>
      <c r="H91" s="1438"/>
      <c r="I91" s="1780"/>
      <c r="K91" s="1780"/>
      <c r="L91" s="1780"/>
      <c r="M91" s="1780"/>
      <c r="N91" s="1780"/>
      <c r="O91" s="1780"/>
      <c r="P91" s="1780"/>
      <c r="Q91" s="1780"/>
    </row>
    <row r="92" spans="1:20" s="492" customFormat="1" ht="33.75" customHeight="1" x14ac:dyDescent="0.3">
      <c r="A92" s="1777"/>
      <c r="B92" s="1777"/>
      <c r="C92" s="1057"/>
      <c r="D92" s="1111"/>
      <c r="F92" s="2021" t="s">
        <v>1315</v>
      </c>
      <c r="G92" s="2021"/>
      <c r="H92" s="2021"/>
      <c r="I92" s="2021"/>
      <c r="J92" s="2021"/>
      <c r="K92" s="2021"/>
      <c r="L92" s="2021"/>
      <c r="M92" s="2021"/>
      <c r="N92" s="2021"/>
      <c r="O92" s="2021"/>
      <c r="P92" s="2021"/>
      <c r="Q92" s="2021"/>
      <c r="R92" s="2021"/>
    </row>
    <row r="93" spans="1:20" x14ac:dyDescent="0.3">
      <c r="A93" s="1043"/>
      <c r="B93" s="1043"/>
      <c r="D93" s="1058"/>
      <c r="E93" s="1058"/>
      <c r="F93" s="1058"/>
      <c r="G93" s="1058"/>
      <c r="H93" s="1058"/>
      <c r="I93" s="1058"/>
      <c r="Q93" s="1059"/>
      <c r="R93" s="1031"/>
      <c r="S93" s="1031"/>
      <c r="T93" s="1061"/>
    </row>
    <row r="94" spans="1:20" x14ac:dyDescent="0.3">
      <c r="A94" s="1043" t="s">
        <v>516</v>
      </c>
      <c r="B94" s="1043" t="s">
        <v>310</v>
      </c>
      <c r="C94" s="1028"/>
      <c r="D94" s="1061" t="s">
        <v>797</v>
      </c>
      <c r="E94" s="1060">
        <v>10.199999999999999</v>
      </c>
      <c r="F94" s="1060" t="s">
        <v>348</v>
      </c>
      <c r="G94" s="1060"/>
      <c r="H94" s="1060"/>
      <c r="I94" s="1060"/>
      <c r="K94" s="1037"/>
      <c r="L94" s="1037"/>
      <c r="M94" s="1037"/>
      <c r="N94" s="1037"/>
      <c r="O94" s="1037"/>
      <c r="P94" s="1037"/>
      <c r="Q94" s="1059"/>
      <c r="R94" s="1059"/>
      <c r="S94" s="1031"/>
      <c r="T94" s="1061"/>
    </row>
    <row r="95" spans="1:20" x14ac:dyDescent="0.3">
      <c r="A95" s="1043"/>
      <c r="B95" s="1047"/>
      <c r="C95" s="1056"/>
      <c r="D95" s="1058"/>
      <c r="E95" s="1058"/>
      <c r="F95" s="1055" t="s">
        <v>433</v>
      </c>
      <c r="G95" s="1055"/>
      <c r="H95" s="1055"/>
      <c r="I95" s="1055"/>
      <c r="K95" s="1059"/>
      <c r="L95" s="1059"/>
      <c r="M95" s="1059"/>
      <c r="N95" s="1040"/>
      <c r="O95" s="1040"/>
      <c r="P95" s="1040"/>
      <c r="Q95" s="1059"/>
      <c r="R95" s="1059"/>
      <c r="S95" s="1059"/>
      <c r="T95" s="1059"/>
    </row>
    <row r="96" spans="1:20" ht="51.75" customHeight="1" x14ac:dyDescent="0.3">
      <c r="A96" s="1043"/>
      <c r="B96" s="1043"/>
      <c r="C96" s="1052"/>
      <c r="D96" s="1053"/>
      <c r="E96" s="1053"/>
      <c r="F96" s="1053"/>
      <c r="G96" s="1053"/>
      <c r="H96" s="1053"/>
      <c r="I96" s="1053"/>
      <c r="J96" s="2261"/>
      <c r="K96" s="2261"/>
      <c r="L96" s="2261"/>
      <c r="M96" s="2261"/>
      <c r="N96" s="2261"/>
      <c r="O96" s="2261"/>
      <c r="P96" s="2261"/>
      <c r="Q96" s="2261"/>
      <c r="R96" s="1052"/>
    </row>
    <row r="97" spans="1:13" x14ac:dyDescent="0.3">
      <c r="A97" s="1043"/>
      <c r="B97" s="1043"/>
      <c r="D97" s="1028"/>
      <c r="E97" s="1028"/>
      <c r="F97" s="1028"/>
      <c r="G97" s="1028"/>
      <c r="H97" s="1028"/>
      <c r="I97" s="1028"/>
      <c r="J97" s="1048"/>
      <c r="K97" s="1048"/>
      <c r="L97" s="1048"/>
      <c r="M97" s="1048"/>
    </row>
    <row r="398" ht="11.25" customHeight="1" x14ac:dyDescent="0.3"/>
  </sheetData>
  <mergeCells count="75">
    <mergeCell ref="F11:R11"/>
    <mergeCell ref="S1:X2"/>
    <mergeCell ref="F6:R6"/>
    <mergeCell ref="F7:R7"/>
    <mergeCell ref="F8:R8"/>
    <mergeCell ref="F9:R9"/>
    <mergeCell ref="F10:R10"/>
    <mergeCell ref="H1:O1"/>
    <mergeCell ref="H2:O2"/>
    <mergeCell ref="F21:R21"/>
    <mergeCell ref="F34:R34"/>
    <mergeCell ref="F35:R35"/>
    <mergeCell ref="F41:R41"/>
    <mergeCell ref="F12:R12"/>
    <mergeCell ref="F15:R15"/>
    <mergeCell ref="L16:R16"/>
    <mergeCell ref="F17:R17"/>
    <mergeCell ref="F19:R19"/>
    <mergeCell ref="F20:R20"/>
    <mergeCell ref="F44:R44"/>
    <mergeCell ref="I47:J47"/>
    <mergeCell ref="K47:Q47"/>
    <mergeCell ref="K48:L48"/>
    <mergeCell ref="M48:O48"/>
    <mergeCell ref="P48:Q48"/>
    <mergeCell ref="P64:Q64"/>
    <mergeCell ref="F54:R54"/>
    <mergeCell ref="F57:R57"/>
    <mergeCell ref="F62:R62"/>
    <mergeCell ref="F63:G63"/>
    <mergeCell ref="H63:I63"/>
    <mergeCell ref="J63:K63"/>
    <mergeCell ref="L63:M63"/>
    <mergeCell ref="N63:O63"/>
    <mergeCell ref="P63:Q63"/>
    <mergeCell ref="F64:G64"/>
    <mergeCell ref="H64:I64"/>
    <mergeCell ref="J64:K64"/>
    <mergeCell ref="L64:M64"/>
    <mergeCell ref="N64:O64"/>
    <mergeCell ref="H65:I65"/>
    <mergeCell ref="J65:K65"/>
    <mergeCell ref="L65:M65"/>
    <mergeCell ref="N65:O65"/>
    <mergeCell ref="P65:Q65"/>
    <mergeCell ref="F80:R80"/>
    <mergeCell ref="F81:R81"/>
    <mergeCell ref="F68:R68"/>
    <mergeCell ref="F69:R69"/>
    <mergeCell ref="F70:R70"/>
    <mergeCell ref="F71:R71"/>
    <mergeCell ref="F73:Q74"/>
    <mergeCell ref="F75:Q76"/>
    <mergeCell ref="F77:Q77"/>
    <mergeCell ref="F67:G67"/>
    <mergeCell ref="H67:I67"/>
    <mergeCell ref="J67:K67"/>
    <mergeCell ref="L67:M67"/>
    <mergeCell ref="N67:O67"/>
    <mergeCell ref="F92:R92"/>
    <mergeCell ref="J96:Q96"/>
    <mergeCell ref="G31:Q31"/>
    <mergeCell ref="G27:Q27"/>
    <mergeCell ref="F38:Q38"/>
    <mergeCell ref="F84:R84"/>
    <mergeCell ref="F85:R85"/>
    <mergeCell ref="F88:R88"/>
    <mergeCell ref="P67:Q67"/>
    <mergeCell ref="F66:G66"/>
    <mergeCell ref="H66:I66"/>
    <mergeCell ref="J66:K66"/>
    <mergeCell ref="L66:M66"/>
    <mergeCell ref="N66:O66"/>
    <mergeCell ref="P66:Q66"/>
    <mergeCell ref="F65:G65"/>
  </mergeCells>
  <printOptions horizontalCentered="1"/>
  <pageMargins left="0.47244094488188981" right="0.47244094488188981" top="0.78740157480314965" bottom="0.39370078740157483" header="0.51181102362204722" footer="0.19685039370078741"/>
  <pageSetup paperSize="9" scale="75" orientation="portrait" r:id="rId1"/>
  <headerFooter alignWithMargins="0">
    <oddFooter>&amp;C&amp;P</oddFooter>
  </headerFooter>
  <rowBreaks count="1" manualBreakCount="1">
    <brk id="58" min="2" max="16" man="1"/>
  </row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T259"/>
  <sheetViews>
    <sheetView view="pageBreakPreview" zoomScaleNormal="115" zoomScaleSheetLayoutView="100" workbookViewId="0">
      <selection activeCell="A6" sqref="A6"/>
    </sheetView>
  </sheetViews>
  <sheetFormatPr defaultRowHeight="14.25" x14ac:dyDescent="0.2"/>
  <cols>
    <col min="3" max="3" width="3.875" customWidth="1"/>
    <col min="4" max="4" width="4.375" customWidth="1"/>
    <col min="5" max="5" width="8.75" customWidth="1"/>
    <col min="6" max="6" width="22.625" customWidth="1"/>
    <col min="7" max="7" width="16.625" customWidth="1"/>
    <col min="8" max="8" width="16" customWidth="1"/>
    <col min="9" max="9" width="17.875" customWidth="1"/>
    <col min="10" max="10" width="20.875" customWidth="1"/>
    <col min="11" max="11" width="1.75" customWidth="1"/>
    <col min="13" max="13" width="22" customWidth="1"/>
  </cols>
  <sheetData>
    <row r="1" spans="1:20" s="1" customFormat="1" ht="16.5" customHeight="1" x14ac:dyDescent="0.3">
      <c r="A1" s="240" t="s">
        <v>1276</v>
      </c>
      <c r="B1" s="744" t="s">
        <v>218</v>
      </c>
      <c r="C1" s="111" t="str">
        <f>IF('Merge Details_Printing instr'!$B$11="Insert details here",'Merge Details_Printing instr'!$A$11,'Merge Details_Printing instr'!$B$11)</f>
        <v>Council Name</v>
      </c>
      <c r="F1" s="1270"/>
      <c r="G1" s="1270"/>
      <c r="H1" s="1274" t="s">
        <v>315</v>
      </c>
      <c r="I1" s="1270"/>
      <c r="J1" s="1270"/>
      <c r="L1" s="810" t="s">
        <v>1140</v>
      </c>
    </row>
    <row r="2" spans="1:20" s="43" customFormat="1" ht="17.25" customHeight="1" x14ac:dyDescent="0.25">
      <c r="A2" s="240" t="s">
        <v>719</v>
      </c>
      <c r="B2" s="224"/>
      <c r="C2" s="119" t="str">
        <f>+'Merge Details_Printing instr'!A12</f>
        <v>2022-2023 Financial Report</v>
      </c>
      <c r="D2" s="1269"/>
      <c r="E2" s="1269"/>
      <c r="F2" s="1269"/>
      <c r="G2" s="1269"/>
      <c r="H2" s="1275" t="str">
        <f>'Merge Details_Printing instr'!$A$14</f>
        <v>For the Year Ended 30 June 2023</v>
      </c>
      <c r="I2" s="1269"/>
      <c r="J2" s="1269"/>
      <c r="K2" s="44"/>
      <c r="L2" s="975" t="s">
        <v>1229</v>
      </c>
    </row>
    <row r="3" spans="1:20" ht="12" customHeight="1" x14ac:dyDescent="0.25">
      <c r="A3" s="353"/>
      <c r="B3" s="102"/>
      <c r="C3" s="97"/>
      <c r="D3" s="97"/>
      <c r="E3" s="354"/>
      <c r="F3" s="354"/>
      <c r="G3" s="354"/>
      <c r="H3" s="354"/>
      <c r="I3" s="354"/>
      <c r="J3" s="354"/>
      <c r="K3" s="43"/>
    </row>
    <row r="4" spans="1:20" ht="16.5" x14ac:dyDescent="0.3">
      <c r="A4" s="502"/>
      <c r="B4" s="502"/>
      <c r="C4" s="569" t="s">
        <v>298</v>
      </c>
      <c r="D4" s="568">
        <v>10.3</v>
      </c>
      <c r="E4" s="429" t="s">
        <v>1041</v>
      </c>
      <c r="F4" s="426"/>
      <c r="G4" s="426"/>
      <c r="H4" s="426"/>
      <c r="I4" s="426"/>
      <c r="J4" s="426"/>
      <c r="K4" s="426"/>
      <c r="L4" s="1090" t="s">
        <v>1244</v>
      </c>
      <c r="M4" s="1090"/>
      <c r="N4" s="1090"/>
      <c r="O4" s="1090"/>
      <c r="P4" s="1090"/>
      <c r="Q4" s="1090"/>
      <c r="R4" s="1090"/>
      <c r="S4" s="1090"/>
      <c r="T4" s="1090"/>
    </row>
    <row r="5" spans="1:20" ht="9" customHeight="1" x14ac:dyDescent="0.3">
      <c r="A5" s="570"/>
      <c r="B5" s="502"/>
      <c r="C5" s="429"/>
      <c r="D5" s="429"/>
      <c r="E5" s="431"/>
      <c r="F5" s="426"/>
      <c r="G5" s="426"/>
      <c r="H5" s="426"/>
      <c r="I5" s="426"/>
      <c r="J5" s="426"/>
      <c r="K5" s="426"/>
      <c r="L5" s="1090" t="s">
        <v>1222</v>
      </c>
      <c r="M5" s="1090"/>
      <c r="N5" s="1090"/>
      <c r="O5" s="1090"/>
      <c r="P5" s="1090"/>
      <c r="Q5" s="1090"/>
      <c r="R5" s="1090"/>
      <c r="S5" s="1090"/>
      <c r="T5" s="1090"/>
    </row>
    <row r="6" spans="1:20" ht="16.5" x14ac:dyDescent="0.3">
      <c r="A6" s="745"/>
      <c r="B6" s="502"/>
      <c r="C6" s="426"/>
      <c r="D6" s="426"/>
      <c r="E6" s="429" t="s">
        <v>1042</v>
      </c>
      <c r="F6" s="429"/>
      <c r="G6" s="429"/>
      <c r="H6" s="429"/>
      <c r="I6" s="429"/>
      <c r="J6" s="429"/>
      <c r="K6" s="429"/>
      <c r="L6" s="1090" t="s">
        <v>1223</v>
      </c>
      <c r="M6" s="1090"/>
      <c r="N6" s="1090"/>
      <c r="O6" s="1090"/>
      <c r="P6" s="1090"/>
      <c r="Q6" s="1090"/>
      <c r="R6" s="1090"/>
      <c r="S6" s="1090"/>
      <c r="T6" s="1090"/>
    </row>
    <row r="7" spans="1:20" ht="6" customHeight="1" x14ac:dyDescent="0.2">
      <c r="A7" s="502"/>
      <c r="B7" s="502"/>
      <c r="C7" s="760"/>
      <c r="D7" s="760"/>
      <c r="E7" s="760"/>
      <c r="F7" s="760"/>
      <c r="G7" s="760"/>
      <c r="H7" s="760"/>
      <c r="I7" s="760"/>
      <c r="J7" s="760"/>
      <c r="K7" s="760"/>
      <c r="L7" s="1090"/>
      <c r="M7" s="1090"/>
      <c r="N7" s="1090"/>
      <c r="O7" s="1090"/>
      <c r="P7" s="1090"/>
      <c r="Q7" s="1090"/>
      <c r="R7" s="1090"/>
      <c r="S7" s="1090"/>
      <c r="T7" s="1090"/>
    </row>
    <row r="8" spans="1:20" ht="16.5" x14ac:dyDescent="0.3">
      <c r="A8" s="502"/>
      <c r="B8" s="502"/>
      <c r="C8" s="426"/>
      <c r="D8" s="761" t="s">
        <v>215</v>
      </c>
      <c r="E8" s="429" t="s">
        <v>1043</v>
      </c>
      <c r="F8" s="426"/>
      <c r="G8" s="426"/>
      <c r="H8" s="426"/>
      <c r="I8" s="426"/>
      <c r="J8" s="426"/>
      <c r="K8" s="426"/>
      <c r="L8" s="1090" t="s">
        <v>1224</v>
      </c>
      <c r="M8" s="1090"/>
      <c r="N8" s="1090"/>
      <c r="O8" s="1090"/>
      <c r="P8" s="1090"/>
      <c r="Q8" s="1090"/>
      <c r="R8" s="1090"/>
      <c r="S8" s="1090"/>
      <c r="T8" s="1090"/>
    </row>
    <row r="9" spans="1:20" ht="33" x14ac:dyDescent="0.3">
      <c r="A9" s="502"/>
      <c r="B9" s="502"/>
      <c r="C9" s="15"/>
      <c r="E9" s="778" t="s">
        <v>1044</v>
      </c>
      <c r="F9" s="779"/>
      <c r="G9" s="2345" t="s">
        <v>1047</v>
      </c>
      <c r="H9" s="2345"/>
      <c r="I9" s="1284" t="str">
        <f>"Percentage owned "&amp;'Merge Details_Printing instr'!$A$18&amp;" (%)"</f>
        <v>Percentage owned 2023 (%)</v>
      </c>
      <c r="J9" s="772" t="str">
        <f>"Percentage owned "&amp;'Merge Details_Printing instr'!$A$19&amp;" (%)"</f>
        <v>Percentage owned 2022 (%)</v>
      </c>
      <c r="K9" s="426"/>
      <c r="L9" s="1276" t="s">
        <v>1225</v>
      </c>
      <c r="M9" s="1090"/>
      <c r="N9" s="1090"/>
      <c r="O9" s="1090"/>
      <c r="P9" s="1090"/>
      <c r="Q9" s="1090"/>
      <c r="R9" s="1090"/>
      <c r="S9" s="1090"/>
      <c r="T9" s="1090"/>
    </row>
    <row r="10" spans="1:20" ht="16.5" x14ac:dyDescent="0.2">
      <c r="A10" s="502"/>
      <c r="B10" s="502"/>
      <c r="E10" s="419"/>
      <c r="F10" s="767"/>
      <c r="G10" s="767"/>
      <c r="H10" s="767"/>
      <c r="I10" s="767"/>
      <c r="J10" s="417"/>
      <c r="L10" s="1090" t="s">
        <v>1226</v>
      </c>
      <c r="M10" s="1090"/>
      <c r="N10" s="1090"/>
      <c r="O10" s="1090"/>
      <c r="P10" s="1090"/>
      <c r="Q10" s="1090"/>
      <c r="R10" s="1090"/>
      <c r="S10" s="1090"/>
      <c r="T10" s="1090"/>
    </row>
    <row r="11" spans="1:20" ht="16.5" x14ac:dyDescent="0.2">
      <c r="A11" s="502"/>
      <c r="B11" s="502"/>
      <c r="E11" s="774" t="s">
        <v>1045</v>
      </c>
      <c r="F11" s="767"/>
      <c r="G11" s="2346" t="s">
        <v>1048</v>
      </c>
      <c r="H11" s="2346"/>
      <c r="I11" s="780" t="s">
        <v>1049</v>
      </c>
      <c r="J11" s="781" t="s">
        <v>1049</v>
      </c>
      <c r="L11" s="1090" t="s">
        <v>1245</v>
      </c>
      <c r="M11" s="1090"/>
      <c r="N11" s="1090"/>
      <c r="O11" s="1090"/>
      <c r="P11" s="1090"/>
      <c r="Q11" s="1090"/>
      <c r="R11" s="1090"/>
      <c r="S11" s="1090"/>
      <c r="T11" s="1090"/>
    </row>
    <row r="12" spans="1:20" ht="16.5" customHeight="1" x14ac:dyDescent="0.2">
      <c r="A12" s="502"/>
      <c r="B12" s="502"/>
      <c r="E12" s="777" t="s">
        <v>1046</v>
      </c>
      <c r="F12" s="416"/>
      <c r="G12" s="2347" t="s">
        <v>1048</v>
      </c>
      <c r="H12" s="2347"/>
      <c r="I12" s="782" t="s">
        <v>1049</v>
      </c>
      <c r="J12" s="783" t="s">
        <v>1049</v>
      </c>
      <c r="L12" s="1090" t="s">
        <v>1246</v>
      </c>
      <c r="M12" s="1090"/>
      <c r="N12" s="1090"/>
      <c r="O12" s="1090"/>
      <c r="P12" s="1090"/>
      <c r="Q12" s="1090"/>
      <c r="R12" s="1090"/>
      <c r="S12" s="1090"/>
      <c r="T12" s="1090"/>
    </row>
    <row r="13" spans="1:20" ht="16.5" x14ac:dyDescent="0.2">
      <c r="A13" s="502"/>
      <c r="B13" s="502"/>
      <c r="E13" s="2330" t="s">
        <v>1050</v>
      </c>
      <c r="F13" s="2330"/>
      <c r="G13" s="2330"/>
      <c r="H13" s="2330"/>
      <c r="I13" s="2330"/>
      <c r="J13" s="2330"/>
      <c r="K13" s="2330"/>
      <c r="L13" s="1090" t="s">
        <v>1247</v>
      </c>
      <c r="M13" s="1090"/>
      <c r="N13" s="1090"/>
      <c r="O13" s="1090"/>
      <c r="P13" s="1090"/>
      <c r="Q13" s="1090"/>
      <c r="R13" s="1090"/>
      <c r="S13" s="1090"/>
      <c r="T13" s="1090"/>
    </row>
    <row r="14" spans="1:20" ht="16.5" x14ac:dyDescent="0.2">
      <c r="A14" s="502"/>
      <c r="B14" s="502"/>
      <c r="E14" s="2330" t="s">
        <v>1051</v>
      </c>
      <c r="F14" s="2330"/>
      <c r="G14" s="2330"/>
      <c r="H14" s="2330"/>
      <c r="I14" s="2330"/>
      <c r="J14" s="2330"/>
      <c r="K14" s="2330"/>
      <c r="L14" s="1090" t="s">
        <v>1248</v>
      </c>
      <c r="M14" s="1090"/>
      <c r="N14" s="1090"/>
      <c r="O14" s="1090"/>
      <c r="P14" s="1090"/>
      <c r="Q14" s="1090"/>
      <c r="R14" s="1090"/>
      <c r="S14" s="1090"/>
      <c r="T14" s="1090"/>
    </row>
    <row r="15" spans="1:20" ht="47.25" customHeight="1" x14ac:dyDescent="0.2">
      <c r="A15" s="502"/>
      <c r="B15" s="502"/>
      <c r="E15" s="2330" t="s">
        <v>1139</v>
      </c>
      <c r="F15" s="2330"/>
      <c r="G15" s="2330"/>
      <c r="H15" s="2330"/>
      <c r="I15" s="2330"/>
      <c r="J15" s="2330"/>
      <c r="K15" s="2330"/>
      <c r="L15" s="1090" t="s">
        <v>1903</v>
      </c>
      <c r="M15" s="1090"/>
      <c r="N15" s="1090"/>
      <c r="O15" s="1090"/>
      <c r="P15" s="1090"/>
      <c r="Q15" s="1090"/>
      <c r="R15" s="1090"/>
      <c r="S15" s="1090"/>
      <c r="T15" s="1090"/>
    </row>
    <row r="16" spans="1:20" ht="12" customHeight="1" x14ac:dyDescent="0.2">
      <c r="A16" s="502"/>
      <c r="B16" s="502"/>
      <c r="L16" s="1090" t="s">
        <v>1249</v>
      </c>
    </row>
    <row r="17" spans="1:12" ht="16.5" x14ac:dyDescent="0.3">
      <c r="A17" s="502"/>
      <c r="B17" s="502"/>
      <c r="D17" s="761" t="s">
        <v>95</v>
      </c>
      <c r="E17" s="429" t="s">
        <v>1052</v>
      </c>
      <c r="L17" s="1090" t="s">
        <v>1227</v>
      </c>
    </row>
    <row r="18" spans="1:12" ht="81" customHeight="1" x14ac:dyDescent="0.2">
      <c r="A18" s="502"/>
      <c r="B18" s="502"/>
      <c r="E18" s="2331" t="s">
        <v>1053</v>
      </c>
      <c r="F18" s="2331"/>
      <c r="G18" s="2331"/>
      <c r="H18" s="2331"/>
      <c r="I18" s="2331"/>
      <c r="J18" s="2331"/>
      <c r="K18" s="2331"/>
      <c r="L18" s="1090" t="s">
        <v>1228</v>
      </c>
    </row>
    <row r="19" spans="1:12" ht="14.1" customHeight="1" x14ac:dyDescent="0.2">
      <c r="A19" s="502"/>
      <c r="B19" s="502"/>
    </row>
    <row r="20" spans="1:12" ht="16.5" x14ac:dyDescent="0.3">
      <c r="A20" s="502"/>
      <c r="B20" s="502"/>
      <c r="D20" s="761" t="s">
        <v>96</v>
      </c>
      <c r="E20" s="429" t="s">
        <v>1054</v>
      </c>
    </row>
    <row r="21" spans="1:12" ht="16.5" x14ac:dyDescent="0.3">
      <c r="A21" s="502"/>
      <c r="B21" s="502"/>
      <c r="E21" s="2332" t="s">
        <v>1055</v>
      </c>
      <c r="F21" s="2333"/>
      <c r="G21" s="2333"/>
      <c r="H21" s="2333"/>
      <c r="I21" s="1091">
        <f>'Merge Details_Printing instr'!$A$18</f>
        <v>2023</v>
      </c>
      <c r="J21" s="1092">
        <f>'Merge Details_Printing instr'!$A$19</f>
        <v>2022</v>
      </c>
      <c r="K21" s="762"/>
      <c r="L21" s="762"/>
    </row>
    <row r="22" spans="1:12" s="495" customFormat="1" ht="12" customHeight="1" x14ac:dyDescent="0.2">
      <c r="A22" s="502"/>
      <c r="B22" s="502"/>
      <c r="E22" s="419"/>
      <c r="F22" s="767"/>
      <c r="G22" s="767"/>
      <c r="H22" s="767"/>
      <c r="I22" s="767"/>
      <c r="J22" s="417"/>
    </row>
    <row r="23" spans="1:12" ht="16.5" x14ac:dyDescent="0.3">
      <c r="A23" s="502"/>
      <c r="B23" s="502"/>
      <c r="E23" s="2334" t="s">
        <v>1067</v>
      </c>
      <c r="F23" s="2335"/>
      <c r="G23" s="2335"/>
      <c r="H23" s="2335"/>
      <c r="I23" s="784" t="s">
        <v>1068</v>
      </c>
      <c r="J23" s="768" t="s">
        <v>1068</v>
      </c>
      <c r="K23" s="530"/>
      <c r="L23" s="975" t="s">
        <v>1217</v>
      </c>
    </row>
    <row r="24" spans="1:12" ht="16.5" x14ac:dyDescent="0.3">
      <c r="A24" s="502"/>
      <c r="B24" s="502"/>
      <c r="E24" s="2334" t="s">
        <v>1056</v>
      </c>
      <c r="F24" s="2335"/>
      <c r="G24" s="2335"/>
      <c r="H24" s="2335"/>
      <c r="I24" s="784" t="s">
        <v>1068</v>
      </c>
      <c r="J24" s="768" t="s">
        <v>1068</v>
      </c>
    </row>
    <row r="25" spans="1:12" ht="16.5" x14ac:dyDescent="0.3">
      <c r="A25" s="502"/>
      <c r="B25" s="502"/>
      <c r="E25" s="2334" t="s">
        <v>1057</v>
      </c>
      <c r="F25" s="2335"/>
      <c r="G25" s="2335"/>
      <c r="H25" s="2335"/>
      <c r="I25" s="784" t="s">
        <v>1068</v>
      </c>
      <c r="J25" s="768" t="s">
        <v>1068</v>
      </c>
    </row>
    <row r="26" spans="1:12" ht="16.5" x14ac:dyDescent="0.3">
      <c r="A26" s="502"/>
      <c r="B26" s="502"/>
      <c r="E26" s="2334" t="s">
        <v>1058</v>
      </c>
      <c r="F26" s="2335"/>
      <c r="G26" s="2335"/>
      <c r="H26" s="2335"/>
      <c r="I26" s="784" t="s">
        <v>1068</v>
      </c>
      <c r="J26" s="768" t="s">
        <v>1068</v>
      </c>
    </row>
    <row r="27" spans="1:12" s="495" customFormat="1" ht="12" customHeight="1" x14ac:dyDescent="0.3">
      <c r="A27" s="502"/>
      <c r="B27" s="502"/>
      <c r="E27" s="785"/>
      <c r="F27" s="786"/>
      <c r="G27" s="786"/>
      <c r="H27" s="786"/>
      <c r="I27" s="775"/>
      <c r="J27" s="776"/>
    </row>
    <row r="28" spans="1:12" ht="16.5" customHeight="1" x14ac:dyDescent="0.3">
      <c r="A28" s="502"/>
      <c r="B28" s="502"/>
      <c r="E28" s="1277" t="s">
        <v>1059</v>
      </c>
      <c r="F28" s="1278"/>
      <c r="G28" s="1278"/>
      <c r="H28" s="1278"/>
      <c r="I28" s="775"/>
      <c r="J28" s="776"/>
    </row>
    <row r="29" spans="1:12" ht="16.5" x14ac:dyDescent="0.3">
      <c r="A29" s="502"/>
      <c r="B29" s="502"/>
      <c r="E29" s="2334" t="s">
        <v>90</v>
      </c>
      <c r="F29" s="2335"/>
      <c r="G29" s="2335"/>
      <c r="H29" s="2335"/>
      <c r="I29" s="784" t="s">
        <v>1068</v>
      </c>
      <c r="J29" s="768" t="s">
        <v>1068</v>
      </c>
    </row>
    <row r="30" spans="1:12" ht="16.5" x14ac:dyDescent="0.3">
      <c r="A30" s="502"/>
      <c r="B30" s="502"/>
      <c r="E30" s="2334" t="s">
        <v>161</v>
      </c>
      <c r="F30" s="2335"/>
      <c r="G30" s="2335"/>
      <c r="H30" s="2335"/>
      <c r="I30" s="784" t="s">
        <v>1068</v>
      </c>
      <c r="J30" s="768" t="s">
        <v>1068</v>
      </c>
    </row>
    <row r="31" spans="1:12" ht="16.5" x14ac:dyDescent="0.3">
      <c r="A31" s="502"/>
      <c r="B31" s="502"/>
      <c r="E31" s="2334" t="s">
        <v>192</v>
      </c>
      <c r="F31" s="2335"/>
      <c r="G31" s="2335"/>
      <c r="H31" s="2335"/>
      <c r="I31" s="784" t="s">
        <v>1068</v>
      </c>
      <c r="J31" s="768" t="s">
        <v>1068</v>
      </c>
    </row>
    <row r="32" spans="1:12" ht="16.5" x14ac:dyDescent="0.3">
      <c r="A32" s="502"/>
      <c r="B32" s="502"/>
      <c r="E32" s="2334" t="s">
        <v>165</v>
      </c>
      <c r="F32" s="2335"/>
      <c r="G32" s="2335"/>
      <c r="H32" s="2335"/>
      <c r="I32" s="784" t="s">
        <v>1068</v>
      </c>
      <c r="J32" s="768" t="s">
        <v>1068</v>
      </c>
    </row>
    <row r="33" spans="1:11" ht="16.5" x14ac:dyDescent="0.3">
      <c r="A33" s="502"/>
      <c r="B33" s="502"/>
      <c r="E33" s="2334" t="s">
        <v>1060</v>
      </c>
      <c r="F33" s="2335"/>
      <c r="G33" s="2335"/>
      <c r="H33" s="2335"/>
      <c r="I33" s="784" t="s">
        <v>1068</v>
      </c>
      <c r="J33" s="768" t="s">
        <v>1068</v>
      </c>
    </row>
    <row r="34" spans="1:11" s="495" customFormat="1" ht="12" customHeight="1" x14ac:dyDescent="0.3">
      <c r="A34" s="502"/>
      <c r="B34" s="502"/>
      <c r="E34" s="785"/>
      <c r="F34" s="786"/>
      <c r="G34" s="786"/>
      <c r="H34" s="786"/>
      <c r="I34" s="775"/>
      <c r="J34" s="776"/>
    </row>
    <row r="35" spans="1:11" ht="16.5" x14ac:dyDescent="0.3">
      <c r="A35" s="502"/>
      <c r="B35" s="502"/>
      <c r="E35" s="1277" t="s">
        <v>1061</v>
      </c>
      <c r="F35" s="1278"/>
      <c r="G35" s="1278"/>
      <c r="H35" s="1278"/>
      <c r="I35" s="775"/>
      <c r="J35" s="776"/>
    </row>
    <row r="36" spans="1:11" ht="16.5" x14ac:dyDescent="0.3">
      <c r="A36" s="502"/>
      <c r="B36" s="502"/>
      <c r="E36" s="2334" t="s">
        <v>616</v>
      </c>
      <c r="F36" s="2335"/>
      <c r="G36" s="2335"/>
      <c r="H36" s="2335"/>
      <c r="I36" s="784" t="s">
        <v>1068</v>
      </c>
      <c r="J36" s="768" t="s">
        <v>1068</v>
      </c>
    </row>
    <row r="37" spans="1:11" ht="16.5" x14ac:dyDescent="0.3">
      <c r="A37" s="502"/>
      <c r="B37" s="502"/>
      <c r="E37" s="2334" t="s">
        <v>1062</v>
      </c>
      <c r="F37" s="2335"/>
      <c r="G37" s="2335"/>
      <c r="H37" s="2335"/>
      <c r="I37" s="784" t="s">
        <v>1068</v>
      </c>
      <c r="J37" s="768" t="s">
        <v>1068</v>
      </c>
    </row>
    <row r="38" spans="1:11" ht="16.5" x14ac:dyDescent="0.3">
      <c r="A38" s="502"/>
      <c r="B38" s="502"/>
      <c r="E38" s="2334" t="s">
        <v>1063</v>
      </c>
      <c r="F38" s="2335"/>
      <c r="G38" s="2335"/>
      <c r="H38" s="2335"/>
      <c r="I38" s="784" t="s">
        <v>1068</v>
      </c>
      <c r="J38" s="768" t="s">
        <v>1068</v>
      </c>
    </row>
    <row r="39" spans="1:11" s="495" customFormat="1" ht="12" customHeight="1" x14ac:dyDescent="0.3">
      <c r="A39" s="502"/>
      <c r="B39" s="502"/>
      <c r="E39" s="785"/>
      <c r="F39" s="786"/>
      <c r="G39" s="786"/>
      <c r="H39" s="786"/>
      <c r="I39" s="775"/>
      <c r="J39" s="776"/>
    </row>
    <row r="40" spans="1:11" ht="16.5" customHeight="1" x14ac:dyDescent="0.3">
      <c r="A40" s="502"/>
      <c r="B40" s="502"/>
      <c r="E40" s="1277" t="s">
        <v>1064</v>
      </c>
      <c r="F40" s="1278"/>
      <c r="G40" s="1278"/>
      <c r="H40" s="1278"/>
      <c r="I40" s="775"/>
      <c r="J40" s="776"/>
    </row>
    <row r="41" spans="1:11" ht="16.5" x14ac:dyDescent="0.3">
      <c r="A41" s="502"/>
      <c r="B41" s="502"/>
      <c r="E41" s="2334" t="s">
        <v>169</v>
      </c>
      <c r="F41" s="2335"/>
      <c r="G41" s="2335"/>
      <c r="H41" s="2335"/>
      <c r="I41" s="784" t="s">
        <v>1068</v>
      </c>
      <c r="J41" s="768" t="s">
        <v>1068</v>
      </c>
    </row>
    <row r="42" spans="1:11" ht="16.5" x14ac:dyDescent="0.3">
      <c r="A42" s="502"/>
      <c r="B42" s="502"/>
      <c r="E42" s="2334" t="s">
        <v>434</v>
      </c>
      <c r="F42" s="2335"/>
      <c r="G42" s="2335"/>
      <c r="H42" s="2335"/>
      <c r="I42" s="784" t="s">
        <v>1068</v>
      </c>
      <c r="J42" s="768" t="s">
        <v>1068</v>
      </c>
    </row>
    <row r="43" spans="1:11" ht="16.5" x14ac:dyDescent="0.3">
      <c r="A43" s="502"/>
      <c r="B43" s="502"/>
      <c r="E43" s="2334" t="s">
        <v>1065</v>
      </c>
      <c r="F43" s="2335"/>
      <c r="G43" s="2335"/>
      <c r="H43" s="2335"/>
      <c r="I43" s="784" t="s">
        <v>1068</v>
      </c>
      <c r="J43" s="768" t="s">
        <v>1068</v>
      </c>
    </row>
    <row r="44" spans="1:11" ht="16.5" x14ac:dyDescent="0.3">
      <c r="A44" s="502"/>
      <c r="B44" s="502"/>
      <c r="E44" s="2336" t="s">
        <v>1066</v>
      </c>
      <c r="F44" s="2337"/>
      <c r="G44" s="2337"/>
      <c r="H44" s="2337"/>
      <c r="I44" s="787" t="s">
        <v>1068</v>
      </c>
      <c r="J44" s="769" t="s">
        <v>1068</v>
      </c>
    </row>
    <row r="45" spans="1:11" ht="14.1" customHeight="1" x14ac:dyDescent="0.2">
      <c r="A45" s="502"/>
      <c r="B45" s="502"/>
    </row>
    <row r="46" spans="1:11" ht="16.5" x14ac:dyDescent="0.3">
      <c r="A46" s="502"/>
      <c r="B46" s="502"/>
      <c r="D46" s="761" t="s">
        <v>54</v>
      </c>
      <c r="E46" s="429" t="s">
        <v>1069</v>
      </c>
    </row>
    <row r="47" spans="1:11" ht="33.75" customHeight="1" x14ac:dyDescent="0.2">
      <c r="A47" s="502"/>
      <c r="B47" s="502"/>
      <c r="E47" s="2330" t="s">
        <v>1070</v>
      </c>
      <c r="F47" s="2330"/>
      <c r="G47" s="2330"/>
      <c r="H47" s="2330"/>
      <c r="I47" s="2330"/>
      <c r="J47" s="2330"/>
      <c r="K47" s="2330"/>
    </row>
    <row r="48" spans="1:11" s="495" customFormat="1" ht="14.1" customHeight="1" x14ac:dyDescent="0.2">
      <c r="A48" s="502"/>
      <c r="B48" s="502"/>
    </row>
    <row r="49" spans="1:12" ht="16.5" x14ac:dyDescent="0.3">
      <c r="A49" s="502"/>
      <c r="B49" s="502"/>
      <c r="D49" s="761" t="s">
        <v>55</v>
      </c>
      <c r="E49" s="426" t="s">
        <v>1071</v>
      </c>
    </row>
    <row r="50" spans="1:12" ht="16.5" x14ac:dyDescent="0.3">
      <c r="A50" s="502"/>
      <c r="B50" s="502"/>
      <c r="E50" s="429" t="s">
        <v>1072</v>
      </c>
    </row>
    <row r="51" spans="1:12" ht="36" customHeight="1" x14ac:dyDescent="0.2">
      <c r="A51" s="502"/>
      <c r="B51" s="502"/>
      <c r="E51" s="2330" t="s">
        <v>1073</v>
      </c>
      <c r="F51" s="2330"/>
      <c r="G51" s="2330"/>
      <c r="H51" s="2330"/>
      <c r="I51" s="2330"/>
      <c r="J51" s="2330"/>
      <c r="K51" s="2330"/>
    </row>
    <row r="52" spans="1:12" ht="16.5" customHeight="1" x14ac:dyDescent="0.3">
      <c r="A52" s="502"/>
      <c r="B52" s="502"/>
      <c r="E52" s="764"/>
      <c r="F52" s="765"/>
      <c r="G52" s="765"/>
      <c r="H52" s="765"/>
      <c r="I52" s="765"/>
      <c r="J52" s="766" t="s">
        <v>1077</v>
      </c>
      <c r="K52" s="763"/>
      <c r="L52" s="763"/>
    </row>
    <row r="53" spans="1:12" ht="16.5" x14ac:dyDescent="0.3">
      <c r="A53" s="502"/>
      <c r="B53" s="502"/>
      <c r="E53" s="2334" t="s">
        <v>1074</v>
      </c>
      <c r="F53" s="2335"/>
      <c r="G53" s="2335"/>
      <c r="H53" s="2335"/>
      <c r="I53" s="767"/>
      <c r="J53" s="768" t="s">
        <v>1068</v>
      </c>
    </row>
    <row r="54" spans="1:12" ht="16.5" x14ac:dyDescent="0.3">
      <c r="A54" s="502"/>
      <c r="B54" s="502"/>
      <c r="E54" s="2334" t="s">
        <v>1075</v>
      </c>
      <c r="F54" s="2335"/>
      <c r="G54" s="2335"/>
      <c r="H54" s="2335"/>
      <c r="I54" s="767"/>
      <c r="J54" s="768" t="s">
        <v>1068</v>
      </c>
    </row>
    <row r="55" spans="1:12" ht="9.75" customHeight="1" x14ac:dyDescent="0.3">
      <c r="A55" s="502"/>
      <c r="B55" s="502"/>
      <c r="E55" s="2334"/>
      <c r="F55" s="2335"/>
      <c r="G55" s="2335"/>
      <c r="H55" s="2335"/>
      <c r="I55" s="767"/>
      <c r="J55" s="768"/>
    </row>
    <row r="56" spans="1:12" ht="16.5" x14ac:dyDescent="0.3">
      <c r="A56" s="502"/>
      <c r="B56" s="502"/>
      <c r="E56" s="2336" t="s">
        <v>1076</v>
      </c>
      <c r="F56" s="2337"/>
      <c r="G56" s="2337"/>
      <c r="H56" s="2337"/>
      <c r="I56" s="416"/>
      <c r="J56" s="769" t="s">
        <v>1068</v>
      </c>
    </row>
    <row r="57" spans="1:12" ht="16.5" x14ac:dyDescent="0.3">
      <c r="A57" s="502"/>
      <c r="B57" s="502"/>
      <c r="E57" s="426" t="s">
        <v>1078</v>
      </c>
    </row>
    <row r="58" spans="1:12" ht="14.1" customHeight="1" x14ac:dyDescent="0.2">
      <c r="A58" s="502"/>
      <c r="B58" s="502"/>
    </row>
    <row r="59" spans="1:12" s="495" customFormat="1" ht="16.5" x14ac:dyDescent="0.3">
      <c r="A59" s="502"/>
      <c r="B59" s="502"/>
      <c r="C59" s="569" t="s">
        <v>298</v>
      </c>
      <c r="D59" s="568">
        <f>D4</f>
        <v>10.3</v>
      </c>
      <c r="E59" s="429" t="s">
        <v>1660</v>
      </c>
    </row>
    <row r="60" spans="1:12" ht="6.75" customHeight="1" x14ac:dyDescent="0.3">
      <c r="A60" s="502"/>
      <c r="B60" s="502"/>
      <c r="E60" s="426"/>
    </row>
    <row r="61" spans="1:12" ht="16.5" x14ac:dyDescent="0.3">
      <c r="A61" s="502"/>
      <c r="B61" s="502"/>
      <c r="E61" s="429" t="s">
        <v>1079</v>
      </c>
    </row>
    <row r="62" spans="1:12" ht="35.25" customHeight="1" x14ac:dyDescent="0.2">
      <c r="A62" s="502"/>
      <c r="B62" s="502"/>
      <c r="E62" s="2330" t="s">
        <v>1080</v>
      </c>
      <c r="F62" s="2330"/>
      <c r="G62" s="2330"/>
      <c r="H62" s="2330"/>
      <c r="I62" s="2330"/>
      <c r="J62" s="2330"/>
      <c r="K62" s="2330"/>
    </row>
    <row r="63" spans="1:12" ht="16.5" x14ac:dyDescent="0.3">
      <c r="A63" s="502"/>
      <c r="B63" s="502"/>
      <c r="E63" s="764"/>
      <c r="F63" s="765"/>
      <c r="G63" s="765"/>
      <c r="H63" s="765"/>
      <c r="I63" s="765"/>
      <c r="J63" s="766" t="s">
        <v>1077</v>
      </c>
    </row>
    <row r="64" spans="1:12" ht="16.5" x14ac:dyDescent="0.3">
      <c r="A64" s="502"/>
      <c r="B64" s="502"/>
      <c r="E64" s="2334" t="s">
        <v>1081</v>
      </c>
      <c r="F64" s="2335"/>
      <c r="G64" s="2335"/>
      <c r="H64" s="2335"/>
      <c r="I64" s="767"/>
      <c r="J64" s="768" t="s">
        <v>1068</v>
      </c>
    </row>
    <row r="65" spans="1:11" ht="16.5" x14ac:dyDescent="0.3">
      <c r="A65" s="502"/>
      <c r="B65" s="502"/>
      <c r="E65" s="2334" t="s">
        <v>1082</v>
      </c>
      <c r="F65" s="2335"/>
      <c r="G65" s="2335"/>
      <c r="H65" s="2335"/>
      <c r="I65" s="767"/>
      <c r="J65" s="768" t="s">
        <v>1068</v>
      </c>
    </row>
    <row r="66" spans="1:11" ht="16.5" x14ac:dyDescent="0.3">
      <c r="A66" s="502"/>
      <c r="B66" s="502"/>
      <c r="E66" s="2334"/>
      <c r="F66" s="2335"/>
      <c r="G66" s="2335"/>
      <c r="H66" s="2335"/>
      <c r="I66" s="767"/>
      <c r="J66" s="768"/>
    </row>
    <row r="67" spans="1:11" ht="16.5" x14ac:dyDescent="0.3">
      <c r="A67" s="502"/>
      <c r="B67" s="502"/>
      <c r="E67" s="2336" t="s">
        <v>1076</v>
      </c>
      <c r="F67" s="2337"/>
      <c r="G67" s="2337"/>
      <c r="H67" s="2337"/>
      <c r="I67" s="416"/>
      <c r="J67" s="769" t="s">
        <v>1068</v>
      </c>
    </row>
    <row r="68" spans="1:11" ht="16.5" x14ac:dyDescent="0.3">
      <c r="A68" s="502"/>
      <c r="B68" s="502"/>
      <c r="E68" s="426" t="s">
        <v>1083</v>
      </c>
    </row>
    <row r="69" spans="1:11" ht="16.5" x14ac:dyDescent="0.2">
      <c r="A69" s="502"/>
      <c r="B69" s="502"/>
    </row>
    <row r="70" spans="1:11" ht="16.5" x14ac:dyDescent="0.3">
      <c r="A70" s="502"/>
      <c r="B70" s="502"/>
      <c r="E70" s="429" t="s">
        <v>1084</v>
      </c>
    </row>
    <row r="71" spans="1:11" ht="49.5" x14ac:dyDescent="0.3">
      <c r="A71" s="502"/>
      <c r="B71" s="502"/>
      <c r="E71" s="770" t="s">
        <v>1085</v>
      </c>
      <c r="F71" s="765"/>
      <c r="G71" s="771" t="s">
        <v>1088</v>
      </c>
      <c r="H71" s="771" t="s">
        <v>1047</v>
      </c>
      <c r="I71" s="771" t="str">
        <f>"Percentage owned "&amp;'Merge Details_Printing instr'!$A$18&amp;" (%)"</f>
        <v>Percentage owned 2023 (%)</v>
      </c>
      <c r="J71" s="772" t="str">
        <f>"Percentage owned "&amp;'Merge Details_Printing instr'!$A$19&amp;" (%)"</f>
        <v>Percentage owned 2022 (%)</v>
      </c>
    </row>
    <row r="72" spans="1:11" s="495" customFormat="1" ht="16.5" x14ac:dyDescent="0.2">
      <c r="A72" s="502"/>
      <c r="B72" s="502"/>
      <c r="E72" s="773"/>
      <c r="F72" s="767"/>
      <c r="G72" s="767"/>
      <c r="H72" s="767"/>
      <c r="I72" s="767"/>
      <c r="J72" s="417"/>
    </row>
    <row r="73" spans="1:11" ht="16.5" x14ac:dyDescent="0.3">
      <c r="A73" s="502"/>
      <c r="B73" s="502"/>
      <c r="E73" s="789" t="s">
        <v>1086</v>
      </c>
      <c r="F73" s="767"/>
      <c r="G73" s="791" t="s">
        <v>1068</v>
      </c>
      <c r="H73" s="791" t="s">
        <v>1048</v>
      </c>
      <c r="I73" s="791" t="s">
        <v>1068</v>
      </c>
      <c r="J73" s="793" t="s">
        <v>1068</v>
      </c>
    </row>
    <row r="74" spans="1:11" ht="16.5" x14ac:dyDescent="0.3">
      <c r="A74" s="502"/>
      <c r="B74" s="502"/>
      <c r="E74" s="790" t="s">
        <v>1087</v>
      </c>
      <c r="F74" s="416"/>
      <c r="G74" s="792" t="s">
        <v>1068</v>
      </c>
      <c r="H74" s="792" t="s">
        <v>1048</v>
      </c>
      <c r="I74" s="792" t="s">
        <v>1068</v>
      </c>
      <c r="J74" s="794" t="s">
        <v>1068</v>
      </c>
    </row>
    <row r="75" spans="1:11" ht="16.5" x14ac:dyDescent="0.2">
      <c r="A75" s="502"/>
      <c r="B75" s="502"/>
      <c r="E75" s="2330" t="s">
        <v>1089</v>
      </c>
      <c r="F75" s="2330"/>
      <c r="G75" s="2330"/>
      <c r="H75" s="2330"/>
      <c r="I75" s="2330"/>
      <c r="J75" s="2330"/>
      <c r="K75" s="2330"/>
    </row>
    <row r="76" spans="1:11" ht="48.75" customHeight="1" x14ac:dyDescent="0.2">
      <c r="A76" s="502"/>
      <c r="B76" s="502"/>
      <c r="E76" s="2331" t="s">
        <v>1387</v>
      </c>
      <c r="F76" s="2331"/>
      <c r="G76" s="2331"/>
      <c r="H76" s="2331"/>
      <c r="I76" s="2331"/>
      <c r="J76" s="2331"/>
      <c r="K76" s="2331"/>
    </row>
    <row r="77" spans="1:11" ht="49.5" customHeight="1" x14ac:dyDescent="0.2">
      <c r="A77" s="502"/>
      <c r="B77" s="502"/>
      <c r="E77" s="2331" t="s">
        <v>1388</v>
      </c>
      <c r="F77" s="2331"/>
      <c r="G77" s="2331"/>
      <c r="H77" s="2331"/>
      <c r="I77" s="2331"/>
      <c r="J77" s="2331"/>
      <c r="K77" s="2331"/>
    </row>
    <row r="78" spans="1:11" ht="16.5" x14ac:dyDescent="0.2">
      <c r="A78" s="502"/>
      <c r="B78" s="502"/>
    </row>
    <row r="79" spans="1:11" ht="16.5" x14ac:dyDescent="0.3">
      <c r="A79" s="502"/>
      <c r="B79" s="502"/>
      <c r="E79" s="429" t="s">
        <v>1867</v>
      </c>
    </row>
    <row r="80" spans="1:11" ht="31.5" customHeight="1" x14ac:dyDescent="0.2">
      <c r="A80" s="502"/>
      <c r="B80" s="502"/>
      <c r="E80" s="2330" t="s">
        <v>1090</v>
      </c>
      <c r="F80" s="2330"/>
      <c r="G80" s="2330"/>
      <c r="H80" s="2330"/>
      <c r="I80" s="2330"/>
      <c r="J80" s="2330"/>
      <c r="K80" s="2330"/>
    </row>
    <row r="81" spans="1:10" ht="16.5" x14ac:dyDescent="0.3">
      <c r="A81" s="502"/>
      <c r="B81" s="502"/>
      <c r="E81" s="2332" t="s">
        <v>1091</v>
      </c>
      <c r="F81" s="2333"/>
      <c r="G81" s="2333"/>
      <c r="H81" s="2333"/>
      <c r="I81" s="1091">
        <f>'Merge Details_Printing instr'!$A$18</f>
        <v>2023</v>
      </c>
      <c r="J81" s="1092">
        <f>'Merge Details_Printing instr'!$A$19</f>
        <v>2022</v>
      </c>
    </row>
    <row r="82" spans="1:10" s="495" customFormat="1" ht="6" customHeight="1" x14ac:dyDescent="0.3">
      <c r="A82" s="502"/>
      <c r="B82" s="502"/>
      <c r="E82" s="419"/>
      <c r="F82" s="767"/>
      <c r="G82" s="767"/>
      <c r="H82" s="767"/>
      <c r="I82" s="788"/>
      <c r="J82" s="795"/>
    </row>
    <row r="83" spans="1:10" ht="16.5" x14ac:dyDescent="0.3">
      <c r="A83" s="502"/>
      <c r="B83" s="502"/>
      <c r="E83" s="2334" t="s">
        <v>1099</v>
      </c>
      <c r="F83" s="2335"/>
      <c r="G83" s="2335"/>
      <c r="H83" s="2335"/>
      <c r="I83" s="767"/>
      <c r="J83" s="417"/>
    </row>
    <row r="84" spans="1:10" s="495" customFormat="1" ht="6" customHeight="1" x14ac:dyDescent="0.2">
      <c r="A84" s="502"/>
      <c r="B84" s="502"/>
      <c r="E84" s="773"/>
      <c r="F84" s="767"/>
      <c r="G84" s="767"/>
      <c r="H84" s="767"/>
      <c r="I84" s="767"/>
      <c r="J84" s="417"/>
    </row>
    <row r="85" spans="1:10" ht="16.5" x14ac:dyDescent="0.3">
      <c r="A85" s="502"/>
      <c r="B85" s="502"/>
      <c r="E85" s="2334" t="s">
        <v>1092</v>
      </c>
      <c r="F85" s="2335"/>
      <c r="G85" s="2335"/>
      <c r="H85" s="2335"/>
      <c r="I85" s="767"/>
      <c r="J85" s="417"/>
    </row>
    <row r="86" spans="1:10" s="495" customFormat="1" ht="6" customHeight="1" x14ac:dyDescent="0.2">
      <c r="A86" s="502"/>
      <c r="B86" s="502"/>
      <c r="E86" s="419"/>
      <c r="F86" s="767"/>
      <c r="G86" s="767"/>
      <c r="H86" s="767"/>
      <c r="I86" s="767"/>
      <c r="J86" s="417"/>
    </row>
    <row r="87" spans="1:10" ht="16.5" x14ac:dyDescent="0.3">
      <c r="A87" s="502"/>
      <c r="B87" s="502"/>
      <c r="E87" s="2338" t="s">
        <v>1059</v>
      </c>
      <c r="F87" s="2339"/>
      <c r="G87" s="2339"/>
      <c r="H87" s="2339"/>
      <c r="I87" s="767"/>
      <c r="J87" s="417"/>
    </row>
    <row r="88" spans="1:10" ht="16.5" x14ac:dyDescent="0.3">
      <c r="A88" s="502"/>
      <c r="B88" s="502"/>
      <c r="E88" s="2334" t="s">
        <v>44</v>
      </c>
      <c r="F88" s="2335"/>
      <c r="G88" s="2335"/>
      <c r="H88" s="2335"/>
      <c r="I88" s="767"/>
      <c r="J88" s="417"/>
    </row>
    <row r="89" spans="1:10" ht="16.5" x14ac:dyDescent="0.3">
      <c r="A89" s="502"/>
      <c r="B89" s="502"/>
      <c r="E89" s="2334" t="s">
        <v>90</v>
      </c>
      <c r="F89" s="2335"/>
      <c r="G89" s="2335"/>
      <c r="H89" s="2335"/>
      <c r="I89" s="767"/>
      <c r="J89" s="417"/>
    </row>
    <row r="90" spans="1:10" ht="16.5" x14ac:dyDescent="0.3">
      <c r="A90" s="502"/>
      <c r="B90" s="502"/>
      <c r="E90" s="2334" t="s">
        <v>161</v>
      </c>
      <c r="F90" s="2335"/>
      <c r="G90" s="2335"/>
      <c r="H90" s="2335"/>
      <c r="I90" s="767"/>
      <c r="J90" s="417"/>
    </row>
    <row r="91" spans="1:10" ht="16.5" x14ac:dyDescent="0.3">
      <c r="A91" s="502"/>
      <c r="B91" s="502"/>
      <c r="E91" s="2334" t="s">
        <v>1377</v>
      </c>
      <c r="F91" s="2335"/>
      <c r="G91" s="2335"/>
      <c r="H91" s="2335"/>
      <c r="I91" s="767"/>
      <c r="J91" s="417"/>
    </row>
    <row r="92" spans="1:10" ht="16.5" x14ac:dyDescent="0.3">
      <c r="A92" s="502"/>
      <c r="B92" s="502"/>
      <c r="E92" s="2334" t="s">
        <v>192</v>
      </c>
      <c r="F92" s="2335"/>
      <c r="G92" s="2335"/>
      <c r="H92" s="2335"/>
      <c r="I92" s="767"/>
      <c r="J92" s="417"/>
    </row>
    <row r="93" spans="1:10" ht="16.5" x14ac:dyDescent="0.3">
      <c r="A93" s="502"/>
      <c r="B93" s="502"/>
      <c r="E93" s="2334" t="s">
        <v>1093</v>
      </c>
      <c r="F93" s="2335"/>
      <c r="G93" s="2335"/>
      <c r="H93" s="2335"/>
      <c r="I93" s="767"/>
      <c r="J93" s="417"/>
    </row>
    <row r="94" spans="1:10" ht="16.5" x14ac:dyDescent="0.3">
      <c r="A94" s="502"/>
      <c r="B94" s="502"/>
      <c r="E94" s="2334" t="s">
        <v>165</v>
      </c>
      <c r="F94" s="2335"/>
      <c r="G94" s="2335"/>
      <c r="H94" s="2335"/>
      <c r="I94" s="767"/>
      <c r="J94" s="417"/>
    </row>
    <row r="95" spans="1:10" ht="16.5" x14ac:dyDescent="0.3">
      <c r="A95" s="502"/>
      <c r="B95" s="502"/>
      <c r="E95" s="2334" t="s">
        <v>1060</v>
      </c>
      <c r="F95" s="2335"/>
      <c r="G95" s="2335"/>
      <c r="H95" s="2335"/>
      <c r="I95" s="767"/>
      <c r="J95" s="417"/>
    </row>
    <row r="96" spans="1:10" s="495" customFormat="1" ht="16.5" x14ac:dyDescent="0.2">
      <c r="A96" s="502"/>
      <c r="B96" s="502"/>
      <c r="E96" s="419"/>
      <c r="F96" s="767"/>
      <c r="G96" s="767"/>
      <c r="H96" s="767"/>
      <c r="I96" s="767"/>
      <c r="J96" s="417"/>
    </row>
    <row r="97" spans="1:18" ht="16.5" x14ac:dyDescent="0.3">
      <c r="A97" s="502"/>
      <c r="B97" s="502"/>
      <c r="E97" s="2338" t="s">
        <v>1061</v>
      </c>
      <c r="F97" s="2339"/>
      <c r="G97" s="2339"/>
      <c r="H97" s="2339"/>
      <c r="I97" s="767"/>
      <c r="J97" s="417"/>
    </row>
    <row r="98" spans="1:18" ht="16.5" x14ac:dyDescent="0.3">
      <c r="A98" s="502"/>
      <c r="B98" s="502"/>
      <c r="E98" s="2334" t="s">
        <v>165</v>
      </c>
      <c r="F98" s="2335"/>
      <c r="G98" s="2335"/>
      <c r="H98" s="2335"/>
      <c r="I98" s="767"/>
      <c r="J98" s="417"/>
    </row>
    <row r="99" spans="1:18" ht="16.5" customHeight="1" x14ac:dyDescent="0.3">
      <c r="A99" s="502"/>
      <c r="B99" s="502"/>
      <c r="E99" s="2334" t="s">
        <v>1094</v>
      </c>
      <c r="F99" s="2335"/>
      <c r="G99" s="2335"/>
      <c r="H99" s="2335"/>
      <c r="I99" s="767"/>
      <c r="J99" s="417"/>
    </row>
    <row r="100" spans="1:18" ht="16.5" customHeight="1" x14ac:dyDescent="0.3">
      <c r="A100" s="502"/>
      <c r="B100" s="502"/>
      <c r="E100" s="2334" t="s">
        <v>80</v>
      </c>
      <c r="F100" s="2335"/>
      <c r="G100" s="2335"/>
      <c r="H100" s="2335"/>
      <c r="I100" s="767"/>
      <c r="J100" s="417"/>
    </row>
    <row r="101" spans="1:18" ht="16.5" customHeight="1" x14ac:dyDescent="0.3">
      <c r="A101" s="502"/>
      <c r="B101" s="502"/>
      <c r="E101" s="2334" t="s">
        <v>1095</v>
      </c>
      <c r="F101" s="2335"/>
      <c r="G101" s="2335"/>
      <c r="H101" s="2335"/>
      <c r="I101" s="767"/>
      <c r="J101" s="417"/>
    </row>
    <row r="102" spans="1:18" ht="16.5" customHeight="1" x14ac:dyDescent="0.3">
      <c r="A102" s="502"/>
      <c r="B102" s="502"/>
      <c r="E102" s="2334" t="s">
        <v>1096</v>
      </c>
      <c r="F102" s="2335"/>
      <c r="G102" s="2335"/>
      <c r="H102" s="2335"/>
      <c r="I102" s="767"/>
      <c r="J102" s="417"/>
    </row>
    <row r="103" spans="1:18" ht="16.5" customHeight="1" x14ac:dyDescent="0.3">
      <c r="A103" s="502"/>
      <c r="B103" s="502"/>
      <c r="E103" s="2334" t="s">
        <v>1097</v>
      </c>
      <c r="F103" s="2335"/>
      <c r="G103" s="2335"/>
      <c r="H103" s="2335"/>
      <c r="I103" s="767"/>
      <c r="J103" s="417"/>
    </row>
    <row r="104" spans="1:18" ht="16.5" customHeight="1" x14ac:dyDescent="0.3">
      <c r="A104" s="502"/>
      <c r="B104" s="502"/>
      <c r="E104" s="2334" t="s">
        <v>1098</v>
      </c>
      <c r="F104" s="2335"/>
      <c r="G104" s="2335"/>
      <c r="H104" s="2335"/>
      <c r="I104" s="767"/>
      <c r="J104" s="417"/>
    </row>
    <row r="105" spans="1:18" ht="16.5" customHeight="1" x14ac:dyDescent="0.3">
      <c r="A105" s="502"/>
      <c r="B105" s="502"/>
      <c r="E105" s="2334" t="s">
        <v>439</v>
      </c>
      <c r="F105" s="2335"/>
      <c r="G105" s="2335"/>
      <c r="H105" s="2335"/>
      <c r="I105" s="767"/>
      <c r="J105" s="417"/>
    </row>
    <row r="106" spans="1:18" ht="16.5" customHeight="1" x14ac:dyDescent="0.3">
      <c r="A106" s="502"/>
      <c r="B106" s="502"/>
      <c r="E106" s="2334" t="s">
        <v>1063</v>
      </c>
      <c r="F106" s="2335"/>
      <c r="G106" s="2335"/>
      <c r="H106" s="2335"/>
      <c r="I106" s="767"/>
      <c r="J106" s="417"/>
    </row>
    <row r="107" spans="1:18" s="495" customFormat="1" ht="6" customHeight="1" x14ac:dyDescent="0.2">
      <c r="A107" s="502"/>
      <c r="B107" s="502"/>
      <c r="E107" s="419"/>
      <c r="F107" s="767"/>
      <c r="G107" s="767"/>
      <c r="H107" s="767"/>
      <c r="I107" s="767"/>
      <c r="J107" s="417"/>
    </row>
    <row r="108" spans="1:18" ht="16.5" x14ac:dyDescent="0.3">
      <c r="A108" s="502"/>
      <c r="B108" s="502"/>
      <c r="E108" s="2338" t="s">
        <v>1064</v>
      </c>
      <c r="F108" s="2339"/>
      <c r="G108" s="2339"/>
      <c r="H108" s="2339"/>
      <c r="I108" s="767"/>
      <c r="J108" s="417"/>
    </row>
    <row r="109" spans="1:18" ht="16.5" x14ac:dyDescent="0.3">
      <c r="A109" s="502"/>
      <c r="B109" s="502"/>
      <c r="E109" s="2334" t="s">
        <v>1063</v>
      </c>
      <c r="F109" s="2335"/>
      <c r="G109" s="2335"/>
      <c r="H109" s="2335"/>
      <c r="I109" s="767"/>
      <c r="J109" s="417"/>
    </row>
    <row r="110" spans="1:18" ht="16.5" customHeight="1" x14ac:dyDescent="0.3">
      <c r="A110" s="502"/>
      <c r="B110" s="502"/>
      <c r="E110" s="2334" t="s">
        <v>434</v>
      </c>
      <c r="F110" s="2335"/>
      <c r="G110" s="2335"/>
      <c r="H110" s="2335"/>
      <c r="I110" s="767"/>
      <c r="J110" s="417"/>
      <c r="L110" s="2330"/>
      <c r="M110" s="2330"/>
      <c r="N110" s="2330"/>
      <c r="O110" s="2330"/>
      <c r="P110" s="2330"/>
      <c r="Q110" s="2330"/>
      <c r="R110" s="2330"/>
    </row>
    <row r="111" spans="1:18" ht="16.5" customHeight="1" x14ac:dyDescent="0.3">
      <c r="A111" s="502"/>
      <c r="B111" s="502"/>
      <c r="E111" s="2334" t="s">
        <v>1065</v>
      </c>
      <c r="F111" s="2335"/>
      <c r="G111" s="2335"/>
      <c r="H111" s="2335"/>
      <c r="I111" s="767"/>
      <c r="J111" s="417"/>
    </row>
    <row r="112" spans="1:18" ht="16.5" customHeight="1" x14ac:dyDescent="0.3">
      <c r="A112" s="502"/>
      <c r="B112" s="502"/>
      <c r="E112" s="2336" t="s">
        <v>1066</v>
      </c>
      <c r="F112" s="2337"/>
      <c r="G112" s="2337"/>
      <c r="H112" s="2337"/>
      <c r="I112" s="416"/>
      <c r="J112" s="418"/>
    </row>
    <row r="113" spans="1:11" ht="16.5" x14ac:dyDescent="0.2">
      <c r="A113" s="502"/>
      <c r="B113" s="502"/>
    </row>
    <row r="114" spans="1:11" s="495" customFormat="1" ht="16.5" x14ac:dyDescent="0.3">
      <c r="A114" s="502"/>
      <c r="B114" s="502"/>
      <c r="C114" s="569" t="s">
        <v>298</v>
      </c>
      <c r="D114" s="568">
        <f>D4</f>
        <v>10.3</v>
      </c>
      <c r="E114" s="429" t="s">
        <v>1660</v>
      </c>
    </row>
    <row r="115" spans="1:11" s="495" customFormat="1" ht="16.5" x14ac:dyDescent="0.2">
      <c r="A115" s="502"/>
      <c r="B115" s="502"/>
    </row>
    <row r="116" spans="1:11" ht="31.5" customHeight="1" x14ac:dyDescent="0.2">
      <c r="A116" s="502"/>
      <c r="B116" s="502"/>
      <c r="E116" s="2340" t="s">
        <v>1100</v>
      </c>
      <c r="F116" s="2340"/>
      <c r="G116" s="2340"/>
      <c r="H116" s="2340"/>
      <c r="I116" s="2340"/>
      <c r="J116" s="2340"/>
      <c r="K116" s="2340"/>
    </row>
    <row r="117" spans="1:11" ht="16.5" x14ac:dyDescent="0.3">
      <c r="A117" s="502"/>
      <c r="B117" s="502"/>
      <c r="E117" s="764"/>
      <c r="F117" s="765"/>
      <c r="G117" s="765"/>
      <c r="H117" s="765"/>
      <c r="I117" s="1291" t="s">
        <v>1105</v>
      </c>
      <c r="J117" s="1292" t="s">
        <v>1106</v>
      </c>
    </row>
    <row r="118" spans="1:11" s="495" customFormat="1" ht="16.5" x14ac:dyDescent="0.3">
      <c r="A118" s="502"/>
      <c r="B118" s="502"/>
      <c r="E118" s="796" t="s">
        <v>1104</v>
      </c>
      <c r="F118" s="767"/>
      <c r="G118" s="767"/>
      <c r="H118" s="797"/>
      <c r="I118" s="798"/>
      <c r="J118" s="417"/>
    </row>
    <row r="119" spans="1:11" ht="16.5" x14ac:dyDescent="0.3">
      <c r="A119" s="502"/>
      <c r="B119" s="502"/>
      <c r="E119" s="799" t="s">
        <v>1107</v>
      </c>
      <c r="F119" s="767"/>
      <c r="G119" s="767"/>
      <c r="H119" s="767"/>
      <c r="I119" s="767"/>
      <c r="J119" s="417"/>
    </row>
    <row r="120" spans="1:11" ht="16.5" x14ac:dyDescent="0.3">
      <c r="A120" s="502"/>
      <c r="B120" s="502"/>
      <c r="E120" s="796" t="s">
        <v>1101</v>
      </c>
      <c r="F120" s="767"/>
      <c r="G120" s="767"/>
      <c r="H120" s="767"/>
      <c r="I120" s="767"/>
      <c r="J120" s="417"/>
    </row>
    <row r="121" spans="1:11" ht="16.5" x14ac:dyDescent="0.3">
      <c r="A121" s="502"/>
      <c r="B121" s="502"/>
      <c r="E121" s="799" t="s">
        <v>1102</v>
      </c>
      <c r="F121" s="767"/>
      <c r="G121" s="767"/>
      <c r="H121" s="767"/>
      <c r="I121" s="767"/>
      <c r="J121" s="417"/>
    </row>
    <row r="122" spans="1:11" ht="16.5" x14ac:dyDescent="0.3">
      <c r="A122" s="502"/>
      <c r="B122" s="502"/>
      <c r="E122" s="800" t="s">
        <v>1103</v>
      </c>
      <c r="F122" s="416"/>
      <c r="G122" s="416"/>
      <c r="H122" s="416"/>
      <c r="I122" s="416"/>
      <c r="J122" s="418"/>
    </row>
    <row r="123" spans="1:11" s="495" customFormat="1" ht="16.5" x14ac:dyDescent="0.3">
      <c r="A123" s="1282"/>
      <c r="B123" s="1282"/>
      <c r="E123" s="8"/>
      <c r="F123" s="767"/>
      <c r="G123" s="767"/>
      <c r="H123" s="767"/>
      <c r="I123" s="767"/>
      <c r="J123" s="767"/>
    </row>
    <row r="124" spans="1:11" ht="16.5" x14ac:dyDescent="0.3">
      <c r="A124" s="502"/>
      <c r="B124" s="502"/>
      <c r="E124" s="429" t="s">
        <v>1108</v>
      </c>
    </row>
    <row r="125" spans="1:11" ht="33.75" customHeight="1" x14ac:dyDescent="0.2">
      <c r="A125" s="502"/>
      <c r="B125" s="502"/>
      <c r="E125" s="2330" t="s">
        <v>1109</v>
      </c>
      <c r="F125" s="2330"/>
      <c r="G125" s="2330"/>
      <c r="H125" s="2330"/>
      <c r="I125" s="2330"/>
      <c r="J125" s="2330"/>
      <c r="K125" s="2330"/>
    </row>
    <row r="126" spans="1:11" ht="16.5" x14ac:dyDescent="0.3">
      <c r="A126" s="502"/>
      <c r="B126" s="502"/>
      <c r="E126" s="764"/>
      <c r="F126" s="765"/>
      <c r="G126" s="765"/>
      <c r="H126" s="765"/>
      <c r="I126" s="1291" t="s">
        <v>1105</v>
      </c>
      <c r="J126" s="1292" t="s">
        <v>1113</v>
      </c>
    </row>
    <row r="127" spans="1:11" ht="16.5" x14ac:dyDescent="0.3">
      <c r="A127" s="502"/>
      <c r="B127" s="502"/>
      <c r="E127" s="2334" t="s">
        <v>1110</v>
      </c>
      <c r="F127" s="2335"/>
      <c r="G127" s="2335"/>
      <c r="H127" s="2335"/>
      <c r="I127" s="767"/>
      <c r="J127" s="417"/>
    </row>
    <row r="128" spans="1:11" s="495" customFormat="1" ht="6" customHeight="1" x14ac:dyDescent="0.3">
      <c r="A128" s="502"/>
      <c r="B128" s="502"/>
      <c r="E128" s="785"/>
      <c r="F128" s="786"/>
      <c r="G128" s="786"/>
      <c r="H128" s="786"/>
      <c r="I128" s="767"/>
      <c r="J128" s="417"/>
    </row>
    <row r="129" spans="1:11" ht="16.5" x14ac:dyDescent="0.3">
      <c r="A129" s="502"/>
      <c r="B129" s="502"/>
      <c r="E129" s="2334" t="s">
        <v>1111</v>
      </c>
      <c r="F129" s="2335"/>
      <c r="G129" s="2335"/>
      <c r="H129" s="2335"/>
      <c r="I129" s="767"/>
      <c r="J129" s="417"/>
    </row>
    <row r="130" spans="1:11" ht="16.5" x14ac:dyDescent="0.3">
      <c r="A130" s="502"/>
      <c r="B130" s="502"/>
      <c r="E130" s="2334" t="s">
        <v>1112</v>
      </c>
      <c r="F130" s="2335"/>
      <c r="G130" s="2335"/>
      <c r="H130" s="2335"/>
      <c r="I130" s="767"/>
      <c r="J130" s="417"/>
    </row>
    <row r="131" spans="1:11" ht="16.5" x14ac:dyDescent="0.3">
      <c r="A131" s="502"/>
      <c r="B131" s="502"/>
      <c r="E131" s="2334" t="s">
        <v>1098</v>
      </c>
      <c r="F131" s="2335"/>
      <c r="G131" s="2335"/>
      <c r="H131" s="2335"/>
      <c r="I131" s="767"/>
      <c r="J131" s="417"/>
    </row>
    <row r="132" spans="1:11" ht="16.5" x14ac:dyDescent="0.3">
      <c r="A132" s="502"/>
      <c r="B132" s="502"/>
      <c r="E132" s="2334" t="s">
        <v>439</v>
      </c>
      <c r="F132" s="2335"/>
      <c r="G132" s="2335"/>
      <c r="H132" s="2335"/>
      <c r="I132" s="767"/>
      <c r="J132" s="417"/>
    </row>
    <row r="133" spans="1:11" ht="16.5" x14ac:dyDescent="0.3">
      <c r="A133" s="502"/>
      <c r="B133" s="502"/>
      <c r="E133" s="2336" t="s">
        <v>1063</v>
      </c>
      <c r="F133" s="2337"/>
      <c r="G133" s="2337"/>
      <c r="H133" s="2337"/>
      <c r="I133" s="416"/>
      <c r="J133" s="418"/>
    </row>
    <row r="134" spans="1:11" ht="16.5" x14ac:dyDescent="0.2">
      <c r="A134" s="502"/>
      <c r="B134" s="502"/>
    </row>
    <row r="135" spans="1:11" ht="16.5" x14ac:dyDescent="0.3">
      <c r="A135" s="502"/>
      <c r="B135" s="502"/>
      <c r="E135" s="429" t="s">
        <v>1114</v>
      </c>
    </row>
    <row r="136" spans="1:11" ht="36.75" customHeight="1" x14ac:dyDescent="0.2">
      <c r="A136" s="502"/>
      <c r="B136" s="502"/>
      <c r="E136" s="2330" t="s">
        <v>1115</v>
      </c>
      <c r="F136" s="2330"/>
      <c r="G136" s="2330"/>
      <c r="H136" s="2330"/>
      <c r="I136" s="2330"/>
      <c r="J136" s="2330"/>
      <c r="K136" s="2330"/>
    </row>
    <row r="137" spans="1:11" s="495" customFormat="1" ht="16.5" x14ac:dyDescent="0.2">
      <c r="A137" s="502"/>
      <c r="B137" s="502"/>
    </row>
    <row r="138" spans="1:11" ht="16.5" x14ac:dyDescent="0.3">
      <c r="A138" s="502"/>
      <c r="B138" s="502"/>
      <c r="E138" s="429" t="s">
        <v>1116</v>
      </c>
    </row>
    <row r="139" spans="1:11" ht="6" customHeight="1" x14ac:dyDescent="0.2">
      <c r="A139" s="502"/>
      <c r="B139" s="502"/>
    </row>
    <row r="140" spans="1:11" ht="16.5" x14ac:dyDescent="0.3">
      <c r="A140" s="502"/>
      <c r="B140" s="502"/>
      <c r="E140" s="2341" t="s">
        <v>1117</v>
      </c>
      <c r="F140" s="2341"/>
      <c r="G140" s="2341"/>
      <c r="H140" s="2341"/>
      <c r="I140" s="2342"/>
      <c r="J140" s="2342"/>
    </row>
    <row r="141" spans="1:11" ht="16.5" x14ac:dyDescent="0.3">
      <c r="A141" s="502"/>
      <c r="B141" s="502"/>
      <c r="E141" s="2341" t="s">
        <v>1118</v>
      </c>
      <c r="F141" s="2341"/>
      <c r="G141" s="2341"/>
      <c r="H141" s="2341"/>
      <c r="I141" s="2342"/>
      <c r="J141" s="2342"/>
    </row>
    <row r="142" spans="1:11" ht="6" customHeight="1" x14ac:dyDescent="0.2">
      <c r="A142" s="502"/>
      <c r="B142" s="502"/>
    </row>
    <row r="143" spans="1:11" ht="16.5" x14ac:dyDescent="0.3">
      <c r="A143" s="502"/>
      <c r="B143" s="502"/>
      <c r="E143" s="429" t="s">
        <v>1119</v>
      </c>
    </row>
    <row r="144" spans="1:11" ht="33" x14ac:dyDescent="0.3">
      <c r="A144" s="502"/>
      <c r="B144" s="502"/>
      <c r="E144" s="770" t="s">
        <v>1120</v>
      </c>
      <c r="F144" s="765"/>
      <c r="G144" s="2345" t="s">
        <v>1047</v>
      </c>
      <c r="H144" s="2345"/>
      <c r="I144" s="771" t="str">
        <f>"Percentage owned "&amp;'Merge Details_Printing instr'!$A$18&amp;" (%)"</f>
        <v>Percentage owned 2023 (%)</v>
      </c>
      <c r="J144" s="772" t="str">
        <f>"Percentage owned "&amp;'Merge Details_Printing instr'!$A$19&amp;" (%)"</f>
        <v>Percentage owned 2022 (%)</v>
      </c>
    </row>
    <row r="145" spans="1:11" ht="16.5" x14ac:dyDescent="0.2">
      <c r="A145" s="502"/>
      <c r="B145" s="502"/>
      <c r="E145" s="773"/>
      <c r="F145" s="767"/>
      <c r="G145" s="767"/>
      <c r="H145" s="767"/>
      <c r="I145" s="767"/>
      <c r="J145" s="417"/>
    </row>
    <row r="146" spans="1:11" ht="16.5" x14ac:dyDescent="0.3">
      <c r="A146" s="502"/>
      <c r="B146" s="502"/>
      <c r="E146" s="789" t="s">
        <v>1121</v>
      </c>
      <c r="F146" s="767"/>
      <c r="G146" s="2348" t="s">
        <v>1048</v>
      </c>
      <c r="H146" s="2348"/>
      <c r="I146" s="791" t="s">
        <v>1068</v>
      </c>
      <c r="J146" s="793" t="s">
        <v>1068</v>
      </c>
    </row>
    <row r="147" spans="1:11" ht="16.5" x14ac:dyDescent="0.3">
      <c r="A147" s="502"/>
      <c r="B147" s="502"/>
      <c r="E147" s="790" t="s">
        <v>1122</v>
      </c>
      <c r="F147" s="416"/>
      <c r="G147" s="2349" t="s">
        <v>1048</v>
      </c>
      <c r="H147" s="2349"/>
      <c r="I147" s="792" t="s">
        <v>1068</v>
      </c>
      <c r="J147" s="794" t="s">
        <v>1068</v>
      </c>
    </row>
    <row r="148" spans="1:11" ht="16.5" x14ac:dyDescent="0.2">
      <c r="A148" s="502"/>
      <c r="B148" s="502"/>
      <c r="E148" s="2330" t="s">
        <v>1123</v>
      </c>
      <c r="F148" s="2330"/>
      <c r="G148" s="2330"/>
      <c r="H148" s="2330"/>
      <c r="I148" s="2330"/>
      <c r="J148" s="2330"/>
      <c r="K148" s="2330"/>
    </row>
    <row r="149" spans="1:11" ht="16.5" x14ac:dyDescent="0.2">
      <c r="A149" s="502"/>
      <c r="B149" s="502"/>
    </row>
    <row r="150" spans="1:11" ht="16.5" x14ac:dyDescent="0.2">
      <c r="A150" s="502"/>
      <c r="B150" s="502"/>
      <c r="E150" s="2343" t="s">
        <v>1121</v>
      </c>
      <c r="F150" s="2343"/>
      <c r="G150" s="2343"/>
      <c r="H150" s="2343"/>
      <c r="I150" s="2343"/>
      <c r="J150" s="2343"/>
      <c r="K150" s="2343"/>
    </row>
    <row r="151" spans="1:11" ht="33.75" customHeight="1" x14ac:dyDescent="0.2">
      <c r="A151" s="502"/>
      <c r="B151" s="502"/>
      <c r="E151" s="2331" t="s">
        <v>1124</v>
      </c>
      <c r="F151" s="2331"/>
      <c r="G151" s="2331"/>
      <c r="H151" s="2331"/>
      <c r="I151" s="2331"/>
      <c r="J151" s="2331"/>
      <c r="K151" s="2331"/>
    </row>
    <row r="152" spans="1:11" s="495" customFormat="1" ht="6.75" customHeight="1" x14ac:dyDescent="0.2">
      <c r="A152" s="502"/>
      <c r="B152" s="502"/>
      <c r="E152" s="801"/>
      <c r="F152" s="801"/>
      <c r="G152" s="801"/>
      <c r="H152" s="801"/>
      <c r="I152" s="801"/>
      <c r="J152" s="801"/>
      <c r="K152" s="801"/>
    </row>
    <row r="153" spans="1:11" ht="16.5" x14ac:dyDescent="0.2">
      <c r="A153" s="502"/>
      <c r="B153" s="502"/>
      <c r="E153" s="2343" t="s">
        <v>1122</v>
      </c>
      <c r="F153" s="2343"/>
      <c r="G153" s="2343"/>
      <c r="H153" s="2343"/>
      <c r="I153" s="2343"/>
      <c r="J153" s="2343"/>
      <c r="K153" s="2343"/>
    </row>
    <row r="154" spans="1:11" ht="32.25" customHeight="1" x14ac:dyDescent="0.2">
      <c r="A154" s="502"/>
      <c r="B154" s="502"/>
      <c r="E154" s="2331" t="s">
        <v>1124</v>
      </c>
      <c r="F154" s="2331"/>
      <c r="G154" s="2331"/>
      <c r="H154" s="2331"/>
      <c r="I154" s="2331"/>
      <c r="J154" s="2331"/>
      <c r="K154" s="2331"/>
    </row>
    <row r="155" spans="1:11" s="495" customFormat="1" ht="6.75" customHeight="1" x14ac:dyDescent="0.2">
      <c r="A155" s="502"/>
      <c r="B155" s="502"/>
      <c r="E155" s="801"/>
      <c r="F155" s="801"/>
      <c r="G155" s="801"/>
      <c r="H155" s="801"/>
      <c r="I155" s="801"/>
      <c r="J155" s="801"/>
      <c r="K155" s="801"/>
    </row>
    <row r="156" spans="1:11" ht="16.5" x14ac:dyDescent="0.2">
      <c r="A156" s="502"/>
      <c r="B156" s="502"/>
      <c r="E156" s="2340" t="s">
        <v>1038</v>
      </c>
      <c r="F156" s="2340"/>
      <c r="G156" s="2340"/>
      <c r="H156" s="2340"/>
      <c r="I156" s="2340"/>
      <c r="J156" s="2340"/>
      <c r="K156" s="2340"/>
    </row>
    <row r="157" spans="1:11" ht="32.25" customHeight="1" x14ac:dyDescent="0.2">
      <c r="A157" s="502"/>
      <c r="B157" s="502"/>
      <c r="E157" s="2330" t="s">
        <v>1125</v>
      </c>
      <c r="F157" s="2330"/>
      <c r="G157" s="2330"/>
      <c r="H157" s="2330"/>
      <c r="I157" s="2330"/>
      <c r="J157" s="2330"/>
      <c r="K157" s="2330"/>
    </row>
    <row r="158" spans="1:11" s="495" customFormat="1" ht="6.75" customHeight="1" x14ac:dyDescent="0.2">
      <c r="A158" s="502"/>
      <c r="B158" s="502"/>
      <c r="E158" s="801"/>
      <c r="F158" s="801"/>
      <c r="G158" s="801"/>
      <c r="H158" s="801"/>
      <c r="I158" s="801"/>
      <c r="J158" s="801"/>
      <c r="K158" s="801"/>
    </row>
    <row r="159" spans="1:11" ht="16.5" x14ac:dyDescent="0.2">
      <c r="A159" s="502"/>
      <c r="B159" s="502"/>
    </row>
    <row r="160" spans="1:11" ht="16.5" x14ac:dyDescent="0.2">
      <c r="A160" s="502"/>
      <c r="B160" s="502"/>
      <c r="E160" s="2340" t="s">
        <v>1126</v>
      </c>
      <c r="F160" s="2340"/>
      <c r="G160" s="2340"/>
      <c r="H160" s="2340"/>
      <c r="I160" s="2340"/>
      <c r="J160" s="2340"/>
      <c r="K160" s="2340"/>
    </row>
    <row r="161" spans="1:11" ht="31.5" customHeight="1" x14ac:dyDescent="0.2">
      <c r="A161" s="502"/>
      <c r="B161" s="502"/>
      <c r="E161" s="2330" t="s">
        <v>1127</v>
      </c>
      <c r="F161" s="2330"/>
      <c r="G161" s="2330"/>
      <c r="H161" s="2330"/>
      <c r="I161" s="2330"/>
      <c r="J161" s="2330"/>
      <c r="K161" s="2330"/>
    </row>
    <row r="162" spans="1:11" ht="16.5" x14ac:dyDescent="0.3">
      <c r="A162" s="502"/>
      <c r="B162" s="502"/>
      <c r="E162" s="2332" t="s">
        <v>1128</v>
      </c>
      <c r="F162" s="2333"/>
      <c r="G162" s="2333"/>
      <c r="H162" s="2333"/>
      <c r="I162" s="1091">
        <f>'Merge Details_Printing instr'!$A$18</f>
        <v>2023</v>
      </c>
      <c r="J162" s="1092">
        <f>'Merge Details_Printing instr'!$A$19</f>
        <v>2022</v>
      </c>
    </row>
    <row r="163" spans="1:11" s="495" customFormat="1" ht="6" customHeight="1" x14ac:dyDescent="0.3">
      <c r="A163" s="502"/>
      <c r="B163" s="502"/>
      <c r="E163" s="419"/>
      <c r="F163" s="767"/>
      <c r="G163" s="767"/>
      <c r="H163" s="767"/>
      <c r="I163" s="788"/>
      <c r="J163" s="795"/>
    </row>
    <row r="164" spans="1:11" ht="16.5" x14ac:dyDescent="0.3">
      <c r="A164" s="502"/>
      <c r="B164" s="502"/>
      <c r="E164" s="2334" t="s">
        <v>1099</v>
      </c>
      <c r="F164" s="2335"/>
      <c r="G164" s="2335"/>
      <c r="H164" s="2335"/>
      <c r="I164" s="767"/>
      <c r="J164" s="417"/>
    </row>
    <row r="165" spans="1:11" s="495" customFormat="1" ht="16.5" x14ac:dyDescent="0.2">
      <c r="A165" s="502"/>
      <c r="B165" s="502"/>
      <c r="E165" s="773"/>
      <c r="F165" s="767"/>
      <c r="G165" s="767"/>
      <c r="H165" s="767"/>
      <c r="I165" s="767"/>
      <c r="J165" s="417"/>
    </row>
    <row r="166" spans="1:11" ht="16.5" x14ac:dyDescent="0.3">
      <c r="A166" s="502"/>
      <c r="B166" s="502"/>
      <c r="E166" s="2334" t="s">
        <v>1129</v>
      </c>
      <c r="F166" s="2335"/>
      <c r="G166" s="2335"/>
      <c r="H166" s="2335"/>
      <c r="I166" s="767"/>
      <c r="J166" s="417"/>
    </row>
    <row r="167" spans="1:11" s="495" customFormat="1" ht="16.5" x14ac:dyDescent="0.2">
      <c r="A167" s="502"/>
      <c r="B167" s="502"/>
      <c r="E167" s="1293"/>
      <c r="F167" s="416"/>
      <c r="G167" s="416"/>
      <c r="H167" s="416"/>
      <c r="I167" s="416"/>
      <c r="J167" s="418"/>
    </row>
    <row r="168" spans="1:11" s="495" customFormat="1" ht="16.5" x14ac:dyDescent="0.2">
      <c r="A168" s="1282"/>
      <c r="B168" s="1282"/>
    </row>
    <row r="169" spans="1:11" s="495" customFormat="1" ht="16.5" x14ac:dyDescent="0.2">
      <c r="A169" s="1282"/>
      <c r="B169" s="1282"/>
    </row>
    <row r="170" spans="1:11" s="495" customFormat="1" ht="16.5" x14ac:dyDescent="0.2">
      <c r="A170" s="1282"/>
      <c r="B170" s="1282"/>
    </row>
    <row r="171" spans="1:11" s="495" customFormat="1" ht="16.5" x14ac:dyDescent="0.3">
      <c r="A171" s="1282"/>
      <c r="B171" s="1282"/>
      <c r="C171" s="569" t="s">
        <v>298</v>
      </c>
      <c r="D171" s="568">
        <f>D4</f>
        <v>10.3</v>
      </c>
      <c r="E171" s="429" t="s">
        <v>1660</v>
      </c>
    </row>
    <row r="172" spans="1:11" s="495" customFormat="1" ht="16.5" x14ac:dyDescent="0.3">
      <c r="A172" s="1282"/>
      <c r="B172" s="1282"/>
      <c r="C172" s="569"/>
      <c r="D172" s="568"/>
      <c r="E172" s="2332" t="s">
        <v>1128</v>
      </c>
      <c r="F172" s="2333"/>
      <c r="G172" s="2333"/>
      <c r="H172" s="2333"/>
      <c r="I172" s="1091">
        <f>'Merge Details_Printing instr'!$A$18</f>
        <v>2023</v>
      </c>
      <c r="J172" s="1092">
        <f>'Merge Details_Printing instr'!$A$19</f>
        <v>2022</v>
      </c>
    </row>
    <row r="173" spans="1:11" ht="16.5" customHeight="1" x14ac:dyDescent="0.3">
      <c r="A173" s="502"/>
      <c r="B173" s="502"/>
      <c r="E173" s="1279" t="s">
        <v>1059</v>
      </c>
      <c r="F173" s="1280"/>
      <c r="G173" s="1280"/>
      <c r="H173" s="1280"/>
      <c r="I173" s="767"/>
      <c r="J173" s="417"/>
    </row>
    <row r="174" spans="1:11" ht="16.5" customHeight="1" x14ac:dyDescent="0.3">
      <c r="A174" s="502"/>
      <c r="B174" s="502"/>
      <c r="E174" s="2334" t="s">
        <v>44</v>
      </c>
      <c r="F174" s="2335"/>
      <c r="G174" s="2335"/>
      <c r="H174" s="2335"/>
      <c r="I174" s="767"/>
      <c r="J174" s="417"/>
    </row>
    <row r="175" spans="1:11" ht="16.5" customHeight="1" x14ac:dyDescent="0.3">
      <c r="A175" s="502"/>
      <c r="B175" s="502"/>
      <c r="E175" s="2334" t="s">
        <v>90</v>
      </c>
      <c r="F175" s="2335"/>
      <c r="G175" s="2335"/>
      <c r="H175" s="2335"/>
      <c r="I175" s="767"/>
      <c r="J175" s="417"/>
    </row>
    <row r="176" spans="1:11" ht="16.5" customHeight="1" x14ac:dyDescent="0.3">
      <c r="A176" s="502"/>
      <c r="B176" s="502"/>
      <c r="E176" s="2334" t="s">
        <v>161</v>
      </c>
      <c r="F176" s="2335"/>
      <c r="G176" s="2335"/>
      <c r="H176" s="2335"/>
      <c r="I176" s="767"/>
      <c r="J176" s="417"/>
    </row>
    <row r="177" spans="1:10" ht="16.5" customHeight="1" x14ac:dyDescent="0.3">
      <c r="A177" s="502"/>
      <c r="B177" s="502"/>
      <c r="E177" s="2334" t="s">
        <v>1093</v>
      </c>
      <c r="F177" s="2335"/>
      <c r="G177" s="2335"/>
      <c r="H177" s="2335"/>
      <c r="I177" s="767"/>
      <c r="J177" s="417"/>
    </row>
    <row r="178" spans="1:10" ht="16.5" customHeight="1" x14ac:dyDescent="0.3">
      <c r="A178" s="502"/>
      <c r="B178" s="502"/>
      <c r="E178" s="2334" t="s">
        <v>192</v>
      </c>
      <c r="F178" s="2335"/>
      <c r="G178" s="2335"/>
      <c r="H178" s="2335"/>
      <c r="I178" s="767"/>
      <c r="J178" s="417"/>
    </row>
    <row r="179" spans="1:10" ht="16.5" customHeight="1" x14ac:dyDescent="0.3">
      <c r="A179" s="502"/>
      <c r="B179" s="502"/>
      <c r="E179" s="2334" t="s">
        <v>1093</v>
      </c>
      <c r="F179" s="2335"/>
      <c r="G179" s="2335"/>
      <c r="H179" s="2335"/>
      <c r="I179" s="767"/>
      <c r="J179" s="417"/>
    </row>
    <row r="180" spans="1:10" ht="16.5" customHeight="1" x14ac:dyDescent="0.3">
      <c r="A180" s="502"/>
      <c r="B180" s="502"/>
      <c r="E180" s="2334" t="s">
        <v>165</v>
      </c>
      <c r="F180" s="2335"/>
      <c r="G180" s="2335"/>
      <c r="H180" s="2335"/>
      <c r="I180" s="767"/>
      <c r="J180" s="417"/>
    </row>
    <row r="181" spans="1:10" ht="16.5" customHeight="1" x14ac:dyDescent="0.3">
      <c r="A181" s="502"/>
      <c r="B181" s="502"/>
      <c r="E181" s="2334" t="s">
        <v>1060</v>
      </c>
      <c r="F181" s="2335"/>
      <c r="G181" s="2335"/>
      <c r="H181" s="2335"/>
      <c r="I181" s="767"/>
      <c r="J181" s="417"/>
    </row>
    <row r="182" spans="1:10" s="495" customFormat="1" ht="6" customHeight="1" x14ac:dyDescent="0.2">
      <c r="A182" s="502"/>
      <c r="B182" s="502"/>
      <c r="E182" s="419"/>
      <c r="F182" s="767"/>
      <c r="G182" s="767"/>
      <c r="H182" s="767"/>
      <c r="I182" s="767"/>
      <c r="J182" s="417"/>
    </row>
    <row r="183" spans="1:10" ht="16.5" x14ac:dyDescent="0.3">
      <c r="A183" s="502"/>
      <c r="B183" s="502"/>
      <c r="E183" s="1279" t="s">
        <v>1061</v>
      </c>
      <c r="F183" s="1280"/>
      <c r="G183" s="1280"/>
      <c r="H183" s="1280"/>
      <c r="I183" s="767"/>
      <c r="J183" s="417"/>
    </row>
    <row r="184" spans="1:10" ht="16.5" x14ac:dyDescent="0.3">
      <c r="A184" s="502"/>
      <c r="B184" s="502"/>
      <c r="E184" s="2334" t="s">
        <v>616</v>
      </c>
      <c r="F184" s="2335"/>
      <c r="G184" s="2335"/>
      <c r="H184" s="2335"/>
      <c r="I184" s="767"/>
      <c r="J184" s="417"/>
    </row>
    <row r="185" spans="1:10" ht="16.5" x14ac:dyDescent="0.3">
      <c r="A185" s="502"/>
      <c r="B185" s="502"/>
      <c r="E185" s="2334" t="s">
        <v>1094</v>
      </c>
      <c r="F185" s="2335"/>
      <c r="G185" s="2335"/>
      <c r="H185" s="2335"/>
      <c r="I185" s="767"/>
      <c r="J185" s="417"/>
    </row>
    <row r="186" spans="1:10" ht="16.5" x14ac:dyDescent="0.3">
      <c r="A186" s="502"/>
      <c r="B186" s="502"/>
      <c r="E186" s="2334" t="s">
        <v>80</v>
      </c>
      <c r="F186" s="2335"/>
      <c r="G186" s="2335"/>
      <c r="H186" s="2335"/>
      <c r="I186" s="767"/>
      <c r="J186" s="417"/>
    </row>
    <row r="187" spans="1:10" ht="16.5" x14ac:dyDescent="0.3">
      <c r="A187" s="502"/>
      <c r="B187" s="502"/>
      <c r="E187" s="2334" t="s">
        <v>1095</v>
      </c>
      <c r="F187" s="2335"/>
      <c r="G187" s="2335"/>
      <c r="H187" s="2335"/>
      <c r="I187" s="767"/>
      <c r="J187" s="417"/>
    </row>
    <row r="188" spans="1:10" ht="16.5" x14ac:dyDescent="0.3">
      <c r="A188" s="502"/>
      <c r="B188" s="502"/>
      <c r="E188" s="2334" t="s">
        <v>1096</v>
      </c>
      <c r="F188" s="2335"/>
      <c r="G188" s="2335"/>
      <c r="H188" s="2335"/>
      <c r="I188" s="767"/>
      <c r="J188" s="417"/>
    </row>
    <row r="189" spans="1:10" ht="16.5" x14ac:dyDescent="0.3">
      <c r="A189" s="502"/>
      <c r="B189" s="502"/>
      <c r="E189" s="2334" t="s">
        <v>1097</v>
      </c>
      <c r="F189" s="2335"/>
      <c r="G189" s="2335"/>
      <c r="H189" s="2335"/>
      <c r="I189" s="767"/>
      <c r="J189" s="417"/>
    </row>
    <row r="190" spans="1:10" ht="16.5" x14ac:dyDescent="0.3">
      <c r="A190" s="502"/>
      <c r="B190" s="502"/>
      <c r="E190" s="2334" t="s">
        <v>1098</v>
      </c>
      <c r="F190" s="2335"/>
      <c r="G190" s="2335"/>
      <c r="H190" s="2335"/>
      <c r="I190" s="767"/>
      <c r="J190" s="417"/>
    </row>
    <row r="191" spans="1:10" ht="16.5" x14ac:dyDescent="0.3">
      <c r="A191" s="502"/>
      <c r="B191" s="502"/>
      <c r="E191" s="2334" t="s">
        <v>439</v>
      </c>
      <c r="F191" s="2335"/>
      <c r="G191" s="2335"/>
      <c r="H191" s="2335"/>
      <c r="I191" s="767"/>
      <c r="J191" s="417"/>
    </row>
    <row r="192" spans="1:10" ht="16.5" x14ac:dyDescent="0.3">
      <c r="A192" s="502"/>
      <c r="B192" s="502"/>
      <c r="E192" s="2334" t="s">
        <v>1063</v>
      </c>
      <c r="F192" s="2335"/>
      <c r="G192" s="2335"/>
      <c r="H192" s="2335"/>
      <c r="I192" s="767"/>
      <c r="J192" s="417"/>
    </row>
    <row r="193" spans="1:11" s="495" customFormat="1" ht="6" customHeight="1" x14ac:dyDescent="0.2">
      <c r="A193" s="502"/>
      <c r="B193" s="502"/>
      <c r="E193" s="419"/>
      <c r="F193" s="767"/>
      <c r="G193" s="767"/>
      <c r="H193" s="767"/>
      <c r="I193" s="767"/>
      <c r="J193" s="417"/>
    </row>
    <row r="194" spans="1:11" ht="16.5" x14ac:dyDescent="0.3">
      <c r="A194" s="502"/>
      <c r="B194" s="502"/>
      <c r="E194" s="2338" t="s">
        <v>1064</v>
      </c>
      <c r="F194" s="2339"/>
      <c r="G194" s="2339"/>
      <c r="H194" s="2339"/>
      <c r="I194" s="767"/>
      <c r="J194" s="417"/>
    </row>
    <row r="195" spans="1:11" ht="16.5" x14ac:dyDescent="0.3">
      <c r="A195" s="502"/>
      <c r="B195" s="502"/>
      <c r="E195" s="2334" t="s">
        <v>169</v>
      </c>
      <c r="F195" s="2335"/>
      <c r="G195" s="2335"/>
      <c r="H195" s="2335"/>
      <c r="I195" s="767"/>
      <c r="J195" s="417"/>
    </row>
    <row r="196" spans="1:11" ht="16.5" x14ac:dyDescent="0.3">
      <c r="A196" s="502"/>
      <c r="B196" s="502"/>
      <c r="E196" s="2334" t="s">
        <v>434</v>
      </c>
      <c r="F196" s="2335"/>
      <c r="G196" s="2335"/>
      <c r="H196" s="2335"/>
      <c r="I196" s="767"/>
      <c r="J196" s="417"/>
    </row>
    <row r="197" spans="1:11" ht="16.5" x14ac:dyDescent="0.3">
      <c r="A197" s="502"/>
      <c r="B197" s="502"/>
      <c r="E197" s="2334" t="s">
        <v>1065</v>
      </c>
      <c r="F197" s="2335"/>
      <c r="G197" s="2335"/>
      <c r="H197" s="2335"/>
      <c r="I197" s="767"/>
      <c r="J197" s="417"/>
    </row>
    <row r="198" spans="1:11" ht="16.5" x14ac:dyDescent="0.3">
      <c r="A198" s="502"/>
      <c r="B198" s="502"/>
      <c r="E198" s="2336" t="s">
        <v>1066</v>
      </c>
      <c r="F198" s="2337"/>
      <c r="G198" s="2337"/>
      <c r="H198" s="2337"/>
      <c r="I198" s="416"/>
      <c r="J198" s="418"/>
    </row>
    <row r="199" spans="1:11" ht="16.5" x14ac:dyDescent="0.2">
      <c r="A199" s="502"/>
      <c r="B199" s="502"/>
    </row>
    <row r="200" spans="1:11" ht="31.5" customHeight="1" x14ac:dyDescent="0.2">
      <c r="A200" s="502"/>
      <c r="B200" s="502"/>
      <c r="E200" s="2340" t="s">
        <v>1130</v>
      </c>
      <c r="F200" s="2340"/>
      <c r="G200" s="2340"/>
      <c r="H200" s="2340"/>
      <c r="I200" s="2340"/>
      <c r="J200" s="2340"/>
      <c r="K200" s="2340"/>
    </row>
    <row r="201" spans="1:11" ht="6" customHeight="1" x14ac:dyDescent="0.2">
      <c r="A201" s="502"/>
      <c r="B201" s="502"/>
    </row>
    <row r="202" spans="1:11" ht="16.5" x14ac:dyDescent="0.3">
      <c r="A202" s="502"/>
      <c r="B202" s="502"/>
      <c r="E202" s="1288" t="s">
        <v>1131</v>
      </c>
      <c r="F202" s="765"/>
      <c r="G202" s="765"/>
      <c r="H202" s="765"/>
      <c r="I202" s="1291" t="s">
        <v>1132</v>
      </c>
      <c r="J202" s="1292" t="s">
        <v>1106</v>
      </c>
    </row>
    <row r="203" spans="1:11" s="495" customFormat="1" ht="16.5" x14ac:dyDescent="0.3">
      <c r="A203" s="502"/>
      <c r="B203" s="502"/>
      <c r="E203" s="796" t="s">
        <v>1107</v>
      </c>
      <c r="F203" s="767"/>
      <c r="G203" s="767"/>
      <c r="H203" s="797"/>
      <c r="I203" s="798"/>
      <c r="J203" s="417"/>
    </row>
    <row r="204" spans="1:11" ht="16.5" x14ac:dyDescent="0.3">
      <c r="A204" s="502"/>
      <c r="B204" s="502"/>
      <c r="E204" s="796" t="s">
        <v>1101</v>
      </c>
      <c r="F204" s="767"/>
      <c r="G204" s="767"/>
      <c r="H204" s="767"/>
      <c r="I204" s="767"/>
      <c r="J204" s="417"/>
    </row>
    <row r="205" spans="1:11" ht="16.5" x14ac:dyDescent="0.3">
      <c r="A205" s="502"/>
      <c r="B205" s="502"/>
      <c r="E205" s="796" t="s">
        <v>1102</v>
      </c>
      <c r="F205" s="767"/>
      <c r="G205" s="767"/>
      <c r="H205" s="767"/>
      <c r="I205" s="767"/>
      <c r="J205" s="417"/>
    </row>
    <row r="206" spans="1:11" ht="16.5" x14ac:dyDescent="0.3">
      <c r="A206" s="502"/>
      <c r="B206" s="502"/>
      <c r="E206" s="799" t="s">
        <v>1103</v>
      </c>
      <c r="F206" s="767"/>
      <c r="G206" s="767"/>
      <c r="H206" s="767"/>
      <c r="I206" s="767"/>
      <c r="J206" s="417"/>
    </row>
    <row r="207" spans="1:11" ht="16.5" x14ac:dyDescent="0.3">
      <c r="A207" s="502"/>
      <c r="B207" s="502"/>
      <c r="E207" s="800"/>
      <c r="F207" s="416"/>
      <c r="G207" s="416"/>
      <c r="H207" s="416"/>
      <c r="I207" s="416"/>
      <c r="J207" s="418"/>
    </row>
    <row r="208" spans="1:11" ht="16.5" x14ac:dyDescent="0.2">
      <c r="A208" s="502"/>
      <c r="B208" s="502"/>
    </row>
    <row r="209" spans="1:11" ht="16.5" x14ac:dyDescent="0.3">
      <c r="A209" s="502"/>
      <c r="B209" s="502"/>
      <c r="E209" s="429" t="s">
        <v>1204</v>
      </c>
    </row>
    <row r="210" spans="1:11" ht="31.5" customHeight="1" x14ac:dyDescent="0.2">
      <c r="A210" s="502"/>
      <c r="B210" s="502"/>
      <c r="E210" s="2330" t="s">
        <v>1133</v>
      </c>
      <c r="F210" s="2330"/>
      <c r="G210" s="2330"/>
      <c r="H210" s="2330"/>
      <c r="I210" s="2330"/>
      <c r="J210" s="2330"/>
      <c r="K210" s="2330"/>
    </row>
    <row r="211" spans="1:11" ht="16.5" x14ac:dyDescent="0.3">
      <c r="A211" s="502"/>
      <c r="B211" s="502"/>
      <c r="E211" s="764"/>
      <c r="F211" s="765"/>
      <c r="G211" s="765"/>
      <c r="H211" s="765"/>
      <c r="I211" s="1291" t="s">
        <v>1132</v>
      </c>
      <c r="J211" s="1292" t="s">
        <v>1106</v>
      </c>
    </row>
    <row r="212" spans="1:11" s="495" customFormat="1" ht="16.5" x14ac:dyDescent="0.3">
      <c r="A212" s="502"/>
      <c r="B212" s="502"/>
      <c r="E212" s="1289" t="s">
        <v>1135</v>
      </c>
      <c r="F212" s="1290"/>
      <c r="G212" s="1290"/>
      <c r="H212" s="1290"/>
      <c r="I212" s="767"/>
      <c r="J212" s="417"/>
    </row>
    <row r="213" spans="1:11" s="495" customFormat="1" ht="16.5" x14ac:dyDescent="0.3">
      <c r="A213" s="502"/>
      <c r="B213" s="502"/>
      <c r="E213" s="785"/>
      <c r="F213" s="786"/>
      <c r="G213" s="786"/>
      <c r="H213" s="786"/>
      <c r="I213" s="767"/>
      <c r="J213" s="417"/>
    </row>
    <row r="214" spans="1:11" ht="16.5" x14ac:dyDescent="0.3">
      <c r="A214" s="502"/>
      <c r="B214" s="502"/>
      <c r="E214" s="802" t="s">
        <v>1134</v>
      </c>
      <c r="F214" s="786"/>
      <c r="G214" s="786"/>
      <c r="H214" s="786"/>
      <c r="I214" s="767"/>
      <c r="J214" s="417"/>
    </row>
    <row r="215" spans="1:11" ht="16.5" customHeight="1" x14ac:dyDescent="0.3">
      <c r="A215" s="502"/>
      <c r="B215" s="502"/>
      <c r="E215" s="2334" t="s">
        <v>1112</v>
      </c>
      <c r="F215" s="2335"/>
      <c r="G215" s="2335"/>
      <c r="H215" s="2335"/>
      <c r="I215" s="767"/>
      <c r="J215" s="417"/>
    </row>
    <row r="216" spans="1:11" ht="16.5" customHeight="1" x14ac:dyDescent="0.3">
      <c r="A216" s="502"/>
      <c r="B216" s="502"/>
      <c r="E216" s="2334" t="s">
        <v>1098</v>
      </c>
      <c r="F216" s="2335"/>
      <c r="G216" s="2335"/>
      <c r="H216" s="2335"/>
      <c r="I216" s="767"/>
      <c r="J216" s="417"/>
    </row>
    <row r="217" spans="1:11" ht="16.5" customHeight="1" x14ac:dyDescent="0.3">
      <c r="A217" s="502"/>
      <c r="B217" s="502"/>
      <c r="E217" s="2334" t="s">
        <v>439</v>
      </c>
      <c r="F217" s="2335"/>
      <c r="G217" s="2335"/>
      <c r="H217" s="2335"/>
      <c r="I217" s="767"/>
      <c r="J217" s="417"/>
    </row>
    <row r="218" spans="1:11" ht="16.5" customHeight="1" x14ac:dyDescent="0.3">
      <c r="A218" s="502"/>
      <c r="B218" s="502"/>
      <c r="E218" s="2336" t="s">
        <v>1063</v>
      </c>
      <c r="F218" s="2337"/>
      <c r="G218" s="2337"/>
      <c r="H218" s="2337"/>
      <c r="I218" s="416"/>
      <c r="J218" s="418"/>
    </row>
    <row r="219" spans="1:11" ht="16.5" x14ac:dyDescent="0.2">
      <c r="A219" s="502"/>
      <c r="B219" s="502"/>
    </row>
    <row r="220" spans="1:11" ht="16.5" x14ac:dyDescent="0.3">
      <c r="A220" s="502"/>
      <c r="B220" s="502"/>
      <c r="E220" s="429" t="s">
        <v>1114</v>
      </c>
    </row>
    <row r="221" spans="1:11" ht="33" customHeight="1" x14ac:dyDescent="0.2">
      <c r="A221" s="502"/>
      <c r="B221" s="502"/>
      <c r="E221" s="2330" t="s">
        <v>1136</v>
      </c>
      <c r="F221" s="2330"/>
      <c r="G221" s="2330"/>
      <c r="H221" s="2330"/>
      <c r="I221" s="2330"/>
      <c r="J221" s="2330"/>
      <c r="K221" s="2330"/>
    </row>
    <row r="222" spans="1:11" ht="16.5" x14ac:dyDescent="0.2">
      <c r="A222" s="502"/>
      <c r="B222" s="502"/>
    </row>
    <row r="223" spans="1:11" ht="16.5" x14ac:dyDescent="0.3">
      <c r="A223" s="502"/>
      <c r="B223" s="502"/>
      <c r="E223" s="429" t="s">
        <v>1137</v>
      </c>
    </row>
    <row r="224" spans="1:11" ht="6" customHeight="1" x14ac:dyDescent="0.2">
      <c r="A224" s="502"/>
      <c r="B224" s="502"/>
    </row>
    <row r="225" spans="1:13" ht="39" customHeight="1" x14ac:dyDescent="0.2">
      <c r="A225" s="502"/>
      <c r="B225" s="502"/>
      <c r="E225" s="2344" t="s">
        <v>1138</v>
      </c>
      <c r="F225" s="2344"/>
      <c r="G225" s="2344"/>
      <c r="H225" s="2344"/>
      <c r="I225" s="2342"/>
      <c r="J225" s="2342"/>
    </row>
    <row r="226" spans="1:13" ht="16.5" x14ac:dyDescent="0.2">
      <c r="A226" s="502"/>
      <c r="B226" s="502"/>
    </row>
    <row r="227" spans="1:13" s="495" customFormat="1" ht="16.5" x14ac:dyDescent="0.3">
      <c r="A227" s="502"/>
      <c r="B227" s="502"/>
      <c r="C227" s="569" t="s">
        <v>298</v>
      </c>
      <c r="D227" s="568">
        <f>D4</f>
        <v>10.3</v>
      </c>
      <c r="E227" s="429" t="s">
        <v>1660</v>
      </c>
    </row>
    <row r="228" spans="1:13" s="495" customFormat="1" ht="17.25" thickBot="1" x14ac:dyDescent="0.25">
      <c r="A228" s="502"/>
      <c r="B228" s="502"/>
    </row>
    <row r="229" spans="1:13" ht="16.5" customHeight="1" x14ac:dyDescent="0.2">
      <c r="A229" s="502"/>
      <c r="B229" s="502"/>
      <c r="E229" s="2327" t="s">
        <v>1172</v>
      </c>
      <c r="F229" s="2328"/>
      <c r="G229" s="2328"/>
      <c r="H229" s="2328"/>
      <c r="I229" s="2328"/>
      <c r="J229" s="2328"/>
      <c r="K229" s="2329"/>
    </row>
    <row r="230" spans="1:13" ht="16.5" x14ac:dyDescent="0.2">
      <c r="A230" s="502"/>
      <c r="B230" s="502"/>
      <c r="E230" s="2133"/>
      <c r="F230" s="2134"/>
      <c r="G230" s="2134"/>
      <c r="H230" s="2134"/>
      <c r="I230" s="2134"/>
      <c r="J230" s="2134"/>
      <c r="K230" s="2135"/>
    </row>
    <row r="231" spans="1:13" ht="16.5" customHeight="1" x14ac:dyDescent="0.2">
      <c r="A231" s="502"/>
      <c r="B231" s="502"/>
      <c r="E231" s="2318" t="s">
        <v>1036</v>
      </c>
      <c r="F231" s="2319"/>
      <c r="G231" s="2319"/>
      <c r="H231" s="2319"/>
      <c r="I231" s="2319"/>
      <c r="J231" s="2319"/>
      <c r="K231" s="2320"/>
    </row>
    <row r="232" spans="1:13" ht="88.5" customHeight="1" x14ac:dyDescent="0.3">
      <c r="A232" s="502">
        <v>10</v>
      </c>
      <c r="B232" s="502"/>
      <c r="E232" s="2316" t="s">
        <v>1796</v>
      </c>
      <c r="F232" s="2315"/>
      <c r="G232" s="2315"/>
      <c r="H232" s="2315"/>
      <c r="I232" s="2315"/>
      <c r="J232" s="2315"/>
      <c r="K232" s="2317"/>
      <c r="M232" s="810" t="s">
        <v>1410</v>
      </c>
    </row>
    <row r="233" spans="1:13" ht="16.5" x14ac:dyDescent="0.2">
      <c r="A233" s="502">
        <v>10</v>
      </c>
      <c r="B233" s="502"/>
      <c r="E233" s="2324" t="s">
        <v>1192</v>
      </c>
      <c r="F233" s="2325"/>
      <c r="G233" s="2325"/>
      <c r="H233" s="2325"/>
      <c r="I233" s="2325"/>
      <c r="J233" s="2325"/>
      <c r="K233" s="2326"/>
    </row>
    <row r="234" spans="1:13" ht="52.5" customHeight="1" x14ac:dyDescent="0.2">
      <c r="A234" s="502"/>
      <c r="B234" s="502"/>
      <c r="E234" s="2316" t="s">
        <v>1037</v>
      </c>
      <c r="F234" s="2315"/>
      <c r="G234" s="2315"/>
      <c r="H234" s="2315"/>
      <c r="I234" s="2315"/>
      <c r="J234" s="2315"/>
      <c r="K234" s="2317"/>
    </row>
    <row r="235" spans="1:13" ht="16.5" x14ac:dyDescent="0.2">
      <c r="A235" s="502">
        <v>11</v>
      </c>
      <c r="B235" s="502"/>
      <c r="E235" s="2324" t="s">
        <v>1193</v>
      </c>
      <c r="F235" s="2325"/>
      <c r="G235" s="2325"/>
      <c r="H235" s="2325"/>
      <c r="I235" s="2325"/>
      <c r="J235" s="2325"/>
      <c r="K235" s="2326"/>
    </row>
    <row r="236" spans="1:13" ht="55.5" customHeight="1" x14ac:dyDescent="0.2">
      <c r="A236" s="502"/>
      <c r="B236" s="502"/>
      <c r="E236" s="2316" t="s">
        <v>2062</v>
      </c>
      <c r="F236" s="2315"/>
      <c r="G236" s="2315"/>
      <c r="H236" s="2315"/>
      <c r="I236" s="2315"/>
      <c r="J236" s="2315"/>
      <c r="K236" s="2317"/>
    </row>
    <row r="237" spans="1:13" ht="16.5" x14ac:dyDescent="0.2">
      <c r="A237" s="502">
        <v>11</v>
      </c>
      <c r="B237" s="502"/>
      <c r="E237" s="2324" t="s">
        <v>1195</v>
      </c>
      <c r="F237" s="2325"/>
      <c r="G237" s="2325"/>
      <c r="H237" s="2325"/>
      <c r="I237" s="2325"/>
      <c r="J237" s="2325"/>
      <c r="K237" s="2326"/>
    </row>
    <row r="238" spans="1:13" ht="133.5" customHeight="1" x14ac:dyDescent="0.2">
      <c r="A238" s="502"/>
      <c r="B238" s="502"/>
      <c r="E238" s="2316" t="s">
        <v>1194</v>
      </c>
      <c r="F238" s="2315"/>
      <c r="G238" s="2315"/>
      <c r="H238" s="2315"/>
      <c r="I238" s="2315"/>
      <c r="J238" s="2315"/>
      <c r="K238" s="2317"/>
    </row>
    <row r="239" spans="1:13" ht="16.5" x14ac:dyDescent="0.2">
      <c r="A239" s="502">
        <v>11</v>
      </c>
      <c r="B239" s="502"/>
      <c r="E239" s="2324" t="s">
        <v>1196</v>
      </c>
      <c r="F239" s="2325"/>
      <c r="G239" s="2325"/>
      <c r="H239" s="2325"/>
      <c r="I239" s="2325"/>
      <c r="J239" s="2325"/>
      <c r="K239" s="2326"/>
    </row>
    <row r="240" spans="1:13" ht="118.5" customHeight="1" x14ac:dyDescent="0.2">
      <c r="A240" s="502"/>
      <c r="B240" s="502"/>
      <c r="E240" s="2316" t="s">
        <v>2063</v>
      </c>
      <c r="F240" s="2315"/>
      <c r="G240" s="2315"/>
      <c r="H240" s="2315"/>
      <c r="I240" s="2315"/>
      <c r="J240" s="2315"/>
      <c r="K240" s="2317"/>
    </row>
    <row r="241" spans="1:11" ht="16.5" x14ac:dyDescent="0.2">
      <c r="A241" s="502">
        <v>11</v>
      </c>
      <c r="B241" s="502"/>
      <c r="E241" s="2324" t="s">
        <v>1197</v>
      </c>
      <c r="F241" s="2325"/>
      <c r="G241" s="2325"/>
      <c r="H241" s="2325"/>
      <c r="I241" s="2325"/>
      <c r="J241" s="2325"/>
      <c r="K241" s="2326"/>
    </row>
    <row r="242" spans="1:11" ht="54" customHeight="1" x14ac:dyDescent="0.2">
      <c r="A242" s="502"/>
      <c r="B242" s="502"/>
      <c r="E242" s="2316" t="s">
        <v>2064</v>
      </c>
      <c r="F242" s="2315"/>
      <c r="G242" s="2315"/>
      <c r="H242" s="2315"/>
      <c r="I242" s="2315"/>
      <c r="J242" s="2315"/>
      <c r="K242" s="2317"/>
    </row>
    <row r="243" spans="1:11" ht="16.5" x14ac:dyDescent="0.2">
      <c r="A243" s="502"/>
      <c r="B243" s="502"/>
      <c r="E243" s="2316"/>
      <c r="F243" s="2315"/>
      <c r="G243" s="2315"/>
      <c r="H243" s="2315"/>
      <c r="I243" s="2315"/>
      <c r="J243" s="2315"/>
      <c r="K243" s="2317"/>
    </row>
    <row r="244" spans="1:11" ht="16.5" x14ac:dyDescent="0.2">
      <c r="A244" s="502">
        <v>3</v>
      </c>
      <c r="B244" s="502"/>
      <c r="E244" s="2318" t="s">
        <v>1039</v>
      </c>
      <c r="F244" s="2319"/>
      <c r="G244" s="2319"/>
      <c r="H244" s="2319"/>
      <c r="I244" s="2319"/>
      <c r="J244" s="2319"/>
      <c r="K244" s="2320"/>
    </row>
    <row r="245" spans="1:11" ht="35.25" customHeight="1" x14ac:dyDescent="0.2">
      <c r="A245" s="502"/>
      <c r="B245" s="502"/>
      <c r="E245" s="2316" t="s">
        <v>1040</v>
      </c>
      <c r="F245" s="2315"/>
      <c r="G245" s="2315"/>
      <c r="H245" s="2315"/>
      <c r="I245" s="2315"/>
      <c r="J245" s="2315"/>
      <c r="K245" s="2317"/>
    </row>
    <row r="246" spans="1:11" ht="22.5" customHeight="1" x14ac:dyDescent="0.2">
      <c r="A246" s="502"/>
      <c r="B246" s="502"/>
      <c r="E246" s="2316" t="s">
        <v>1032</v>
      </c>
      <c r="F246" s="2315"/>
      <c r="G246" s="2315"/>
      <c r="H246" s="2315"/>
      <c r="I246" s="2315"/>
      <c r="J246" s="2315"/>
      <c r="K246" s="2317"/>
    </row>
    <row r="247" spans="1:11" ht="66.75" customHeight="1" x14ac:dyDescent="0.2">
      <c r="A247" s="502"/>
      <c r="B247" s="502"/>
      <c r="E247" s="2316" t="s">
        <v>1033</v>
      </c>
      <c r="F247" s="2315"/>
      <c r="G247" s="2315"/>
      <c r="H247" s="2315"/>
      <c r="I247" s="2315"/>
      <c r="J247" s="2315"/>
      <c r="K247" s="2317"/>
    </row>
    <row r="248" spans="1:11" ht="16.5" x14ac:dyDescent="0.2">
      <c r="A248" s="502"/>
      <c r="B248" s="502"/>
      <c r="E248" s="2316" t="s">
        <v>1034</v>
      </c>
      <c r="F248" s="2315"/>
      <c r="G248" s="2315"/>
      <c r="H248" s="2315"/>
      <c r="I248" s="2315"/>
      <c r="J248" s="2315"/>
      <c r="K248" s="2317"/>
    </row>
    <row r="249" spans="1:11" ht="51" customHeight="1" thickBot="1" x14ac:dyDescent="0.25">
      <c r="A249" s="502"/>
      <c r="B249" s="502"/>
      <c r="E249" s="2321" t="s">
        <v>1035</v>
      </c>
      <c r="F249" s="2322"/>
      <c r="G249" s="2322"/>
      <c r="H249" s="2322"/>
      <c r="I249" s="2322"/>
      <c r="J249" s="2322"/>
      <c r="K249" s="2323"/>
    </row>
    <row r="250" spans="1:11" ht="16.5" x14ac:dyDescent="0.2">
      <c r="A250" s="502"/>
      <c r="B250" s="502"/>
      <c r="E250" s="2315"/>
      <c r="F250" s="2315"/>
      <c r="G250" s="2315"/>
      <c r="H250" s="2315"/>
      <c r="I250" s="2315"/>
      <c r="J250" s="2315"/>
      <c r="K250" s="2315"/>
    </row>
    <row r="251" spans="1:11" ht="16.5" x14ac:dyDescent="0.2">
      <c r="A251" s="502"/>
      <c r="B251" s="502"/>
      <c r="E251" s="2315"/>
      <c r="F251" s="2315"/>
      <c r="G251" s="2315"/>
      <c r="H251" s="2315"/>
      <c r="I251" s="2315"/>
      <c r="J251" s="2315"/>
      <c r="K251" s="2315"/>
    </row>
    <row r="252" spans="1:11" ht="16.5" x14ac:dyDescent="0.2">
      <c r="E252" s="2315"/>
      <c r="F252" s="2315"/>
      <c r="G252" s="2315"/>
      <c r="H252" s="2315"/>
      <c r="I252" s="2315"/>
      <c r="J252" s="2315"/>
      <c r="K252" s="2315"/>
    </row>
    <row r="253" spans="1:11" ht="16.5" x14ac:dyDescent="0.2">
      <c r="E253" s="2315"/>
      <c r="F253" s="2315"/>
      <c r="G253" s="2315"/>
      <c r="H253" s="2315"/>
      <c r="I253" s="2315"/>
      <c r="J253" s="2315"/>
      <c r="K253" s="2315"/>
    </row>
    <row r="254" spans="1:11" ht="16.5" x14ac:dyDescent="0.2">
      <c r="E254" s="2315"/>
      <c r="F254" s="2315"/>
      <c r="G254" s="2315"/>
      <c r="H254" s="2315"/>
      <c r="I254" s="2315"/>
      <c r="J254" s="2315"/>
      <c r="K254" s="2315"/>
    </row>
    <row r="255" spans="1:11" ht="16.5" x14ac:dyDescent="0.2">
      <c r="E255" s="2315"/>
      <c r="F255" s="2315"/>
      <c r="G255" s="2315"/>
      <c r="H255" s="2315"/>
      <c r="I255" s="2315"/>
      <c r="J255" s="2315"/>
      <c r="K255" s="2315"/>
    </row>
    <row r="256" spans="1:11" ht="16.5" x14ac:dyDescent="0.2">
      <c r="E256" s="2315"/>
      <c r="F256" s="2315"/>
      <c r="G256" s="2315"/>
      <c r="H256" s="2315"/>
      <c r="I256" s="2315"/>
      <c r="J256" s="2315"/>
      <c r="K256" s="2315"/>
    </row>
    <row r="257" spans="5:11" ht="16.5" x14ac:dyDescent="0.2">
      <c r="E257" s="2315"/>
      <c r="F257" s="2315"/>
      <c r="G257" s="2315"/>
      <c r="H257" s="2315"/>
      <c r="I257" s="2315"/>
      <c r="J257" s="2315"/>
      <c r="K257" s="2315"/>
    </row>
    <row r="258" spans="5:11" ht="16.5" x14ac:dyDescent="0.2">
      <c r="E258" s="2315"/>
      <c r="F258" s="2315"/>
      <c r="G258" s="2315"/>
      <c r="H258" s="2315"/>
      <c r="I258" s="2315"/>
      <c r="J258" s="2315"/>
      <c r="K258" s="2315"/>
    </row>
    <row r="259" spans="5:11" ht="16.5" x14ac:dyDescent="0.2">
      <c r="E259" s="2315"/>
      <c r="F259" s="2315"/>
      <c r="G259" s="2315"/>
      <c r="H259" s="2315"/>
      <c r="I259" s="2315"/>
      <c r="J259" s="2315"/>
      <c r="K259" s="2315"/>
    </row>
  </sheetData>
  <mergeCells count="158">
    <mergeCell ref="G9:H9"/>
    <mergeCell ref="G11:H11"/>
    <mergeCell ref="G12:H12"/>
    <mergeCell ref="E172:H172"/>
    <mergeCell ref="G144:H144"/>
    <mergeCell ref="G146:H146"/>
    <mergeCell ref="G147:H147"/>
    <mergeCell ref="E218:H218"/>
    <mergeCell ref="E221:K221"/>
    <mergeCell ref="E186:H186"/>
    <mergeCell ref="E187:H187"/>
    <mergeCell ref="E188:H188"/>
    <mergeCell ref="E189:H189"/>
    <mergeCell ref="E190:H190"/>
    <mergeCell ref="E191:H191"/>
    <mergeCell ref="E179:H179"/>
    <mergeCell ref="E180:H180"/>
    <mergeCell ref="E181:H181"/>
    <mergeCell ref="E184:H184"/>
    <mergeCell ref="E185:H185"/>
    <mergeCell ref="E174:H174"/>
    <mergeCell ref="E175:H175"/>
    <mergeCell ref="E176:H176"/>
    <mergeCell ref="E177:H177"/>
    <mergeCell ref="E225:H225"/>
    <mergeCell ref="I225:J225"/>
    <mergeCell ref="E200:K200"/>
    <mergeCell ref="E210:K210"/>
    <mergeCell ref="E215:H215"/>
    <mergeCell ref="E216:H216"/>
    <mergeCell ref="E217:H217"/>
    <mergeCell ref="E192:H192"/>
    <mergeCell ref="E194:H194"/>
    <mergeCell ref="E195:H195"/>
    <mergeCell ref="E196:H196"/>
    <mergeCell ref="E197:H197"/>
    <mergeCell ref="E198:H198"/>
    <mergeCell ref="E178:H178"/>
    <mergeCell ref="E157:K157"/>
    <mergeCell ref="E160:K160"/>
    <mergeCell ref="E161:K161"/>
    <mergeCell ref="E162:H162"/>
    <mergeCell ref="E164:H164"/>
    <mergeCell ref="E166:H166"/>
    <mergeCell ref="E148:K148"/>
    <mergeCell ref="E150:K150"/>
    <mergeCell ref="E151:K151"/>
    <mergeCell ref="E153:K153"/>
    <mergeCell ref="E156:K156"/>
    <mergeCell ref="E154:K154"/>
    <mergeCell ref="E133:H133"/>
    <mergeCell ref="E136:K136"/>
    <mergeCell ref="E140:H140"/>
    <mergeCell ref="E141:H141"/>
    <mergeCell ref="I140:J140"/>
    <mergeCell ref="I141:J141"/>
    <mergeCell ref="L110:R110"/>
    <mergeCell ref="E125:K125"/>
    <mergeCell ref="E127:H127"/>
    <mergeCell ref="E129:H129"/>
    <mergeCell ref="E130:H130"/>
    <mergeCell ref="E131:H131"/>
    <mergeCell ref="E110:H110"/>
    <mergeCell ref="E111:H111"/>
    <mergeCell ref="E112:H112"/>
    <mergeCell ref="E108:H108"/>
    <mergeCell ref="E116:K116"/>
    <mergeCell ref="E102:H102"/>
    <mergeCell ref="E103:H103"/>
    <mergeCell ref="E104:H104"/>
    <mergeCell ref="E105:H105"/>
    <mergeCell ref="E106:H106"/>
    <mergeCell ref="E109:H109"/>
    <mergeCell ref="E132:H132"/>
    <mergeCell ref="E94:H94"/>
    <mergeCell ref="E95:H95"/>
    <mergeCell ref="E98:H98"/>
    <mergeCell ref="E99:H99"/>
    <mergeCell ref="E100:H100"/>
    <mergeCell ref="E101:H101"/>
    <mergeCell ref="E88:H88"/>
    <mergeCell ref="E89:H89"/>
    <mergeCell ref="E90:H90"/>
    <mergeCell ref="E91:H91"/>
    <mergeCell ref="E92:H92"/>
    <mergeCell ref="E93:H93"/>
    <mergeCell ref="E97:H97"/>
    <mergeCell ref="E87:H87"/>
    <mergeCell ref="E81:H81"/>
    <mergeCell ref="E83:H83"/>
    <mergeCell ref="E85:H85"/>
    <mergeCell ref="E64:H64"/>
    <mergeCell ref="E65:H65"/>
    <mergeCell ref="E66:H66"/>
    <mergeCell ref="E67:H67"/>
    <mergeCell ref="E75:K75"/>
    <mergeCell ref="E76:K76"/>
    <mergeCell ref="E13:K13"/>
    <mergeCell ref="E14:K14"/>
    <mergeCell ref="E33:H33"/>
    <mergeCell ref="E36:H36"/>
    <mergeCell ref="E37:H37"/>
    <mergeCell ref="E38:H38"/>
    <mergeCell ref="E26:H26"/>
    <mergeCell ref="E29:H29"/>
    <mergeCell ref="E30:H30"/>
    <mergeCell ref="E31:H31"/>
    <mergeCell ref="E32:H32"/>
    <mergeCell ref="E229:K229"/>
    <mergeCell ref="E230:K230"/>
    <mergeCell ref="E231:K231"/>
    <mergeCell ref="E232:K232"/>
    <mergeCell ref="E233:K233"/>
    <mergeCell ref="E15:K15"/>
    <mergeCell ref="E18:K18"/>
    <mergeCell ref="E21:H21"/>
    <mergeCell ref="E23:H23"/>
    <mergeCell ref="E24:H24"/>
    <mergeCell ref="E25:H25"/>
    <mergeCell ref="E53:H53"/>
    <mergeCell ref="E54:H54"/>
    <mergeCell ref="E55:H55"/>
    <mergeCell ref="E56:H56"/>
    <mergeCell ref="E62:K62"/>
    <mergeCell ref="E41:H41"/>
    <mergeCell ref="E42:H42"/>
    <mergeCell ref="E43:H43"/>
    <mergeCell ref="E44:H44"/>
    <mergeCell ref="E47:K47"/>
    <mergeCell ref="E51:K51"/>
    <mergeCell ref="E77:K77"/>
    <mergeCell ref="E80:K80"/>
    <mergeCell ref="E234:K234"/>
    <mergeCell ref="E235:K235"/>
    <mergeCell ref="E236:K236"/>
    <mergeCell ref="E237:K237"/>
    <mergeCell ref="E238:K238"/>
    <mergeCell ref="E239:K239"/>
    <mergeCell ref="E240:K240"/>
    <mergeCell ref="E241:K241"/>
    <mergeCell ref="E242:K242"/>
    <mergeCell ref="E252:K252"/>
    <mergeCell ref="E253:K253"/>
    <mergeCell ref="E254:K254"/>
    <mergeCell ref="E255:K255"/>
    <mergeCell ref="E256:K256"/>
    <mergeCell ref="E257:K257"/>
    <mergeCell ref="E258:K258"/>
    <mergeCell ref="E259:K259"/>
    <mergeCell ref="E243:K243"/>
    <mergeCell ref="E244:K244"/>
    <mergeCell ref="E245:K245"/>
    <mergeCell ref="E246:K246"/>
    <mergeCell ref="E247:K247"/>
    <mergeCell ref="E248:K248"/>
    <mergeCell ref="E249:K249"/>
    <mergeCell ref="E250:K250"/>
    <mergeCell ref="E251:K251"/>
  </mergeCells>
  <pageMargins left="0.47244094488188981" right="0.47244094488188981" top="0.78740157480314965" bottom="0.39370078740157483" header="0.51181102362204722" footer="0.23622047244094491"/>
  <pageSetup paperSize="9" scale="75" orientation="portrait" r:id="rId1"/>
  <headerFooter>
    <oddFooter>&amp;C&amp;P</oddFooter>
  </headerFooter>
  <rowBreaks count="4" manualBreakCount="4">
    <brk id="58" min="2" max="10" man="1"/>
    <brk id="113" min="2" max="10" man="1"/>
    <brk id="170" min="2" max="10" man="1"/>
    <brk id="22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AH84"/>
  <sheetViews>
    <sheetView view="pageBreakPreview" zoomScaleNormal="100" zoomScaleSheetLayoutView="100" workbookViewId="0"/>
  </sheetViews>
  <sheetFormatPr defaultColWidth="9" defaultRowHeight="16.5" x14ac:dyDescent="0.3"/>
  <cols>
    <col min="1" max="1" width="8.875" style="6" bestFit="1" customWidth="1"/>
    <col min="2" max="2" width="6.375" style="6" bestFit="1" customWidth="1"/>
    <col min="3" max="3" width="4" style="1" customWidth="1"/>
    <col min="4" max="4" width="3.875" style="6" customWidth="1"/>
    <col min="5" max="5" width="4.375" style="6" customWidth="1"/>
    <col min="6" max="6" width="3" style="6" customWidth="1"/>
    <col min="7" max="7" width="10.75" style="6" customWidth="1"/>
    <col min="8" max="8" width="13.375" style="6" customWidth="1"/>
    <col min="9" max="9" width="8.75" style="6" customWidth="1"/>
    <col min="10" max="10" width="11" style="6" customWidth="1"/>
    <col min="11" max="11" width="11.5" style="6" customWidth="1"/>
    <col min="12" max="12" width="14" style="6" customWidth="1"/>
    <col min="13" max="13" width="13.375" style="6" customWidth="1"/>
    <col min="14" max="14" width="13.5" style="6" customWidth="1"/>
    <col min="15" max="15" width="2.875" style="6" customWidth="1"/>
    <col min="16" max="16" width="3.125" style="6" customWidth="1"/>
    <col min="17" max="17" width="12.125" style="1094" customWidth="1"/>
    <col min="18" max="18" width="15.25" style="6" customWidth="1"/>
    <col min="19" max="19" width="8.625" style="6" customWidth="1"/>
    <col min="20" max="20" width="11.625" style="6" customWidth="1"/>
    <col min="21" max="21" width="5.25" style="6" customWidth="1"/>
    <col min="22" max="22" width="15.625" style="6" customWidth="1"/>
    <col min="23" max="23" width="14" style="6" customWidth="1"/>
    <col min="24" max="16384" width="9" style="6"/>
  </cols>
  <sheetData>
    <row r="1" spans="1:20" s="1" customFormat="1" ht="16.5" customHeight="1" x14ac:dyDescent="0.3">
      <c r="A1" s="1045" t="s">
        <v>217</v>
      </c>
      <c r="B1" s="1045"/>
      <c r="C1" s="872" t="str">
        <f>IF('Merge Details_Printing instr'!$B$11="Insert details here",'Merge Details_Printing instr'!$A$11,'Merge Details_Printing instr'!$B$11)</f>
        <v>Council Name</v>
      </c>
      <c r="D1" s="872"/>
      <c r="E1" s="873"/>
      <c r="F1" s="873"/>
      <c r="G1" s="873"/>
      <c r="H1" s="873"/>
      <c r="I1" s="873"/>
      <c r="J1" s="873"/>
      <c r="K1" s="1306" t="s">
        <v>315</v>
      </c>
      <c r="L1" s="1305"/>
      <c r="M1" s="1306"/>
      <c r="N1" s="1306"/>
      <c r="O1" s="1305"/>
      <c r="P1" s="303"/>
      <c r="Q1" s="1128"/>
      <c r="R1" s="303"/>
    </row>
    <row r="2" spans="1:20" s="43" customFormat="1" ht="17.25" customHeight="1" x14ac:dyDescent="0.3">
      <c r="A2" s="1045" t="s">
        <v>719</v>
      </c>
      <c r="B2" s="1045" t="s">
        <v>218</v>
      </c>
      <c r="C2" s="874" t="str">
        <f>'Merge Details_Printing instr'!A12</f>
        <v>2022-2023 Financial Report</v>
      </c>
      <c r="D2" s="874"/>
      <c r="E2" s="875"/>
      <c r="F2" s="875"/>
      <c r="G2" s="875"/>
      <c r="H2" s="875"/>
      <c r="I2" s="875"/>
      <c r="J2" s="875"/>
      <c r="K2" s="1307" t="str">
        <f>'Merge Details_Printing instr'!$A$14</f>
        <v>For the Year Ended 30 June 2023</v>
      </c>
      <c r="L2" s="1304"/>
      <c r="M2" s="1307"/>
      <c r="N2" s="1307"/>
      <c r="O2" s="1304"/>
      <c r="P2" s="883"/>
      <c r="Q2" s="1129"/>
      <c r="R2" s="427"/>
    </row>
    <row r="3" spans="1:20" s="43" customFormat="1" ht="7.5" customHeight="1" x14ac:dyDescent="0.3">
      <c r="A3" s="353"/>
      <c r="B3" s="102"/>
      <c r="C3" s="876"/>
      <c r="D3" s="877"/>
      <c r="E3" s="877"/>
      <c r="F3" s="878"/>
      <c r="G3" s="878"/>
      <c r="H3" s="878"/>
      <c r="I3" s="878"/>
      <c r="J3" s="878"/>
      <c r="K3" s="878"/>
      <c r="L3" s="878"/>
      <c r="M3" s="878"/>
      <c r="N3" s="878"/>
      <c r="O3" s="878"/>
      <c r="P3" s="883"/>
      <c r="Q3" s="1130"/>
      <c r="R3" s="354"/>
    </row>
    <row r="4" spans="1:20" x14ac:dyDescent="0.3">
      <c r="A4" s="240"/>
      <c r="B4" s="744"/>
      <c r="C4" s="879"/>
      <c r="D4" s="880" t="s">
        <v>298</v>
      </c>
      <c r="E4" s="881">
        <f>'Note 10.3'!D4+0.1</f>
        <v>10.4</v>
      </c>
      <c r="F4" s="882" t="s">
        <v>1350</v>
      </c>
      <c r="G4" s="883"/>
      <c r="H4" s="883"/>
      <c r="I4" s="883"/>
      <c r="J4" s="883"/>
      <c r="K4" s="883"/>
      <c r="L4" s="883"/>
      <c r="M4" s="883"/>
      <c r="N4" s="883"/>
      <c r="O4" s="883"/>
      <c r="P4" s="883"/>
      <c r="Q4" s="1131"/>
      <c r="R4" s="426"/>
      <c r="S4" s="426"/>
      <c r="T4" s="15"/>
    </row>
    <row r="5" spans="1:20" ht="11.25" customHeight="1" x14ac:dyDescent="0.3">
      <c r="A5" s="570"/>
      <c r="B5" s="1385"/>
      <c r="C5" s="879"/>
      <c r="D5" s="882"/>
      <c r="E5" s="882"/>
      <c r="F5" s="884"/>
      <c r="G5" s="883"/>
      <c r="H5" s="883"/>
      <c r="I5" s="883"/>
      <c r="J5" s="883"/>
      <c r="K5" s="883"/>
      <c r="L5" s="883"/>
      <c r="M5" s="883"/>
      <c r="N5" s="883"/>
      <c r="O5" s="883"/>
      <c r="P5" s="883"/>
      <c r="Q5" s="1131"/>
      <c r="R5" s="426"/>
      <c r="S5" s="426"/>
      <c r="T5" s="15"/>
    </row>
    <row r="6" spans="1:20" ht="18" customHeight="1" x14ac:dyDescent="0.3">
      <c r="A6" s="570"/>
      <c r="B6" s="1385"/>
      <c r="C6" s="879"/>
      <c r="D6" s="882"/>
      <c r="E6" s="885" t="s">
        <v>970</v>
      </c>
      <c r="F6" s="2364" t="s">
        <v>560</v>
      </c>
      <c r="G6" s="2364"/>
      <c r="H6" s="2364"/>
      <c r="I6" s="2364"/>
      <c r="J6" s="2364"/>
      <c r="K6" s="2364"/>
      <c r="L6" s="2364"/>
      <c r="M6" s="2364"/>
      <c r="N6" s="2364"/>
      <c r="O6" s="2364"/>
      <c r="P6" s="883"/>
      <c r="Q6" s="1131"/>
      <c r="R6" s="426"/>
      <c r="S6" s="426"/>
      <c r="T6" s="15"/>
    </row>
    <row r="7" spans="1:20" ht="18" x14ac:dyDescent="0.3">
      <c r="A7" s="570"/>
      <c r="B7" s="1385"/>
      <c r="C7" s="879"/>
      <c r="D7" s="882"/>
      <c r="E7" s="882"/>
      <c r="F7" s="2363" t="s">
        <v>781</v>
      </c>
      <c r="G7" s="2363"/>
      <c r="H7" s="2363"/>
      <c r="I7" s="2363"/>
      <c r="J7" s="2363"/>
      <c r="K7" s="2363"/>
      <c r="L7" s="2363"/>
      <c r="M7" s="2363"/>
      <c r="N7" s="2363"/>
      <c r="O7" s="2363"/>
      <c r="P7" s="883"/>
      <c r="Q7" s="1131"/>
      <c r="R7" s="426"/>
      <c r="S7" s="426"/>
      <c r="T7" s="15"/>
    </row>
    <row r="8" spans="1:20" ht="18" x14ac:dyDescent="0.3">
      <c r="A8" s="570"/>
      <c r="B8" s="1385"/>
      <c r="C8" s="879"/>
      <c r="D8" s="882"/>
      <c r="E8" s="882"/>
      <c r="F8" s="884" t="s">
        <v>1189</v>
      </c>
      <c r="G8" s="883"/>
      <c r="H8" s="883"/>
      <c r="I8" s="883"/>
      <c r="J8" s="883"/>
      <c r="K8" s="883"/>
      <c r="L8" s="883"/>
      <c r="M8" s="883"/>
      <c r="N8" s="883"/>
      <c r="O8" s="883"/>
      <c r="P8" s="883"/>
      <c r="Q8" s="1131"/>
      <c r="R8" s="426"/>
      <c r="S8" s="426"/>
      <c r="T8" s="15"/>
    </row>
    <row r="9" spans="1:20" ht="47.25" customHeight="1" x14ac:dyDescent="0.3">
      <c r="A9" s="1385" t="s">
        <v>599</v>
      </c>
      <c r="B9" s="293" t="s">
        <v>711</v>
      </c>
      <c r="C9" s="886"/>
      <c r="D9" s="882"/>
      <c r="E9" s="882"/>
      <c r="F9" s="2363" t="s">
        <v>292</v>
      </c>
      <c r="G9" s="2363"/>
      <c r="H9" s="2363"/>
      <c r="I9" s="2363"/>
      <c r="J9" s="2363"/>
      <c r="K9" s="2363"/>
      <c r="L9" s="2363"/>
      <c r="M9" s="2363"/>
      <c r="N9" s="2363"/>
      <c r="O9" s="2363"/>
      <c r="P9" s="883"/>
      <c r="Q9" s="1131"/>
      <c r="R9" s="426"/>
      <c r="S9" s="426"/>
      <c r="T9" s="15"/>
    </row>
    <row r="10" spans="1:20" ht="31.5" customHeight="1" x14ac:dyDescent="0.3">
      <c r="A10" s="1385" t="s">
        <v>599</v>
      </c>
      <c r="B10" s="293">
        <v>10</v>
      </c>
      <c r="C10" s="886"/>
      <c r="D10" s="882"/>
      <c r="E10" s="882"/>
      <c r="F10" s="2363" t="s">
        <v>326</v>
      </c>
      <c r="G10" s="2363"/>
      <c r="H10" s="2363"/>
      <c r="I10" s="2363"/>
      <c r="J10" s="2363"/>
      <c r="K10" s="2363"/>
      <c r="L10" s="2363"/>
      <c r="M10" s="2363"/>
      <c r="N10" s="2363"/>
      <c r="O10" s="2363"/>
      <c r="P10" s="883"/>
      <c r="Q10" s="1131"/>
      <c r="R10" s="426"/>
      <c r="S10" s="426"/>
      <c r="T10" s="15"/>
    </row>
    <row r="11" spans="1:20" ht="9.75" customHeight="1" x14ac:dyDescent="0.3">
      <c r="A11" s="570"/>
      <c r="B11" s="1385"/>
      <c r="C11" s="879"/>
      <c r="D11" s="882"/>
      <c r="E11" s="882"/>
      <c r="F11" s="884"/>
      <c r="G11" s="883"/>
      <c r="H11" s="883"/>
      <c r="I11" s="883"/>
      <c r="J11" s="883"/>
      <c r="K11" s="883"/>
      <c r="L11" s="883"/>
      <c r="M11" s="883"/>
      <c r="N11" s="883"/>
      <c r="O11" s="883"/>
      <c r="P11" s="883"/>
      <c r="Q11" s="1131"/>
      <c r="R11" s="426"/>
      <c r="S11" s="426"/>
      <c r="T11" s="15"/>
    </row>
    <row r="12" spans="1:20" ht="18" customHeight="1" x14ac:dyDescent="0.3">
      <c r="A12" s="570"/>
      <c r="B12" s="1385"/>
      <c r="C12" s="879"/>
      <c r="D12" s="429"/>
      <c r="E12" s="885" t="s">
        <v>191</v>
      </c>
      <c r="F12" s="2364" t="s">
        <v>1465</v>
      </c>
      <c r="G12" s="2364"/>
      <c r="H12" s="2364"/>
      <c r="I12" s="2364"/>
      <c r="J12" s="2364"/>
      <c r="K12" s="2364"/>
      <c r="L12" s="2364"/>
      <c r="M12" s="2364"/>
      <c r="N12" s="2364"/>
      <c r="O12" s="2364"/>
      <c r="P12" s="883"/>
      <c r="Q12" s="1131"/>
      <c r="R12" s="426"/>
      <c r="S12" s="426"/>
      <c r="T12" s="15"/>
    </row>
    <row r="13" spans="1:20" ht="113.25" customHeight="1" x14ac:dyDescent="0.3">
      <c r="A13" s="1385" t="s">
        <v>833</v>
      </c>
      <c r="B13" s="628" t="s">
        <v>1464</v>
      </c>
      <c r="C13" s="887"/>
      <c r="D13" s="882"/>
      <c r="E13" s="882"/>
      <c r="F13" s="2363" t="s">
        <v>1235</v>
      </c>
      <c r="G13" s="2363"/>
      <c r="H13" s="2363"/>
      <c r="I13" s="2363"/>
      <c r="J13" s="2363"/>
      <c r="K13" s="2363"/>
      <c r="L13" s="2363"/>
      <c r="M13" s="2363"/>
      <c r="N13" s="2363"/>
      <c r="O13" s="2363"/>
      <c r="P13" s="883"/>
      <c r="Q13" s="1396"/>
      <c r="R13" s="426"/>
      <c r="S13" s="426"/>
      <c r="T13" s="15"/>
    </row>
    <row r="14" spans="1:20" ht="9.75" customHeight="1" x14ac:dyDescent="0.3">
      <c r="A14" s="570"/>
      <c r="B14" s="1385"/>
      <c r="C14" s="879"/>
      <c r="D14" s="882"/>
      <c r="E14" s="882"/>
      <c r="F14" s="884"/>
      <c r="G14" s="883"/>
      <c r="H14" s="883"/>
      <c r="I14" s="883"/>
      <c r="J14" s="883"/>
      <c r="K14" s="883"/>
      <c r="L14" s="883"/>
      <c r="M14" s="883"/>
      <c r="N14" s="883"/>
      <c r="O14" s="883"/>
      <c r="P14" s="883"/>
      <c r="R14" s="426"/>
      <c r="S14" s="426"/>
      <c r="T14" s="15"/>
    </row>
    <row r="15" spans="1:20" ht="18" x14ac:dyDescent="0.3">
      <c r="A15" s="570"/>
      <c r="B15" s="1385"/>
      <c r="C15" s="879"/>
      <c r="D15" s="882"/>
      <c r="E15" s="885" t="s">
        <v>968</v>
      </c>
      <c r="F15" s="2364" t="s">
        <v>584</v>
      </c>
      <c r="G15" s="2364"/>
      <c r="H15" s="2364"/>
      <c r="I15" s="2364"/>
      <c r="J15" s="2364"/>
      <c r="K15" s="2364"/>
      <c r="L15" s="2364"/>
      <c r="M15" s="2364"/>
      <c r="N15" s="2364"/>
      <c r="O15" s="2364"/>
      <c r="P15" s="883"/>
      <c r="R15" s="426"/>
      <c r="S15" s="426"/>
      <c r="T15" s="15"/>
    </row>
    <row r="16" spans="1:20" ht="63" customHeight="1" x14ac:dyDescent="0.3">
      <c r="A16" s="1385">
        <v>101</v>
      </c>
      <c r="B16" s="1385">
        <v>60</v>
      </c>
      <c r="C16" s="879"/>
      <c r="D16" s="882"/>
      <c r="E16" s="882"/>
      <c r="F16" s="2363" t="s">
        <v>311</v>
      </c>
      <c r="G16" s="2363"/>
      <c r="H16" s="2363"/>
      <c r="I16" s="2363"/>
      <c r="J16" s="2363"/>
      <c r="K16" s="2363"/>
      <c r="L16" s="2363"/>
      <c r="M16" s="2363"/>
      <c r="N16" s="2363"/>
      <c r="O16" s="2363"/>
      <c r="P16" s="883"/>
      <c r="R16" s="426"/>
      <c r="S16" s="426"/>
      <c r="T16" s="15"/>
    </row>
    <row r="17" spans="1:34" ht="6.75" customHeight="1" x14ac:dyDescent="0.3">
      <c r="A17" s="570"/>
      <c r="B17" s="1385"/>
      <c r="C17" s="879"/>
      <c r="D17" s="882"/>
      <c r="E17" s="882"/>
      <c r="F17" s="884"/>
      <c r="G17" s="883"/>
      <c r="H17" s="883"/>
      <c r="I17" s="883"/>
      <c r="J17" s="883"/>
      <c r="K17" s="883"/>
      <c r="L17" s="883"/>
      <c r="M17" s="883"/>
      <c r="N17" s="883"/>
      <c r="O17" s="883"/>
      <c r="P17" s="883"/>
      <c r="R17" s="426"/>
      <c r="S17" s="426"/>
      <c r="T17" s="15"/>
    </row>
    <row r="18" spans="1:34" ht="18" x14ac:dyDescent="0.3">
      <c r="A18" s="570"/>
      <c r="B18" s="1385"/>
      <c r="C18" s="879"/>
      <c r="D18" s="882"/>
      <c r="E18" s="885" t="s">
        <v>1190</v>
      </c>
      <c r="F18" s="2364" t="s">
        <v>34</v>
      </c>
      <c r="G18" s="2364"/>
      <c r="H18" s="2364"/>
      <c r="I18" s="2364"/>
      <c r="J18" s="2364"/>
      <c r="K18" s="2364"/>
      <c r="L18" s="2364"/>
      <c r="M18" s="2364"/>
      <c r="N18" s="2364"/>
      <c r="O18" s="2364"/>
      <c r="P18" s="883"/>
      <c r="R18" s="426"/>
      <c r="S18" s="426"/>
      <c r="T18" s="15"/>
    </row>
    <row r="19" spans="1:34" ht="84.75" customHeight="1" x14ac:dyDescent="0.3">
      <c r="A19" s="1385">
        <v>137</v>
      </c>
      <c r="B19" s="1385"/>
      <c r="C19" s="879"/>
      <c r="D19" s="882"/>
      <c r="E19" s="882"/>
      <c r="F19" s="2363" t="s">
        <v>1237</v>
      </c>
      <c r="G19" s="2363"/>
      <c r="H19" s="2363"/>
      <c r="I19" s="2363"/>
      <c r="J19" s="2363"/>
      <c r="K19" s="2363"/>
      <c r="L19" s="2363"/>
      <c r="M19" s="2363"/>
      <c r="N19" s="2363"/>
      <c r="O19" s="2363"/>
      <c r="P19" s="883"/>
      <c r="R19" s="426"/>
      <c r="S19" s="426"/>
      <c r="T19" s="15"/>
    </row>
    <row r="20" spans="1:34" ht="10.5" customHeight="1" x14ac:dyDescent="0.3">
      <c r="A20" s="570"/>
      <c r="B20" s="1385"/>
      <c r="C20" s="879"/>
      <c r="D20" s="882"/>
      <c r="E20" s="882"/>
      <c r="F20" s="884"/>
      <c r="G20" s="883"/>
      <c r="H20" s="883"/>
      <c r="I20" s="883"/>
      <c r="J20" s="883"/>
      <c r="K20" s="883"/>
      <c r="L20" s="883"/>
      <c r="M20" s="883"/>
      <c r="N20" s="883"/>
      <c r="O20" s="883"/>
      <c r="P20" s="883"/>
      <c r="R20" s="426"/>
      <c r="S20" s="426"/>
      <c r="T20" s="15"/>
    </row>
    <row r="21" spans="1:34" ht="18" x14ac:dyDescent="0.3">
      <c r="A21" s="570"/>
      <c r="B21" s="1385"/>
      <c r="C21" s="879"/>
      <c r="D21" s="882"/>
      <c r="E21" s="885" t="s">
        <v>1191</v>
      </c>
      <c r="F21" s="2364" t="s">
        <v>747</v>
      </c>
      <c r="G21" s="2364"/>
      <c r="H21" s="2364"/>
      <c r="I21" s="2364"/>
      <c r="J21" s="2364"/>
      <c r="K21" s="2364"/>
      <c r="L21" s="2364"/>
      <c r="M21" s="2364"/>
      <c r="N21" s="2364"/>
      <c r="O21" s="2364"/>
      <c r="P21" s="883"/>
      <c r="R21" s="426"/>
      <c r="S21" s="426"/>
    </row>
    <row r="22" spans="1:34" ht="46.5" customHeight="1" x14ac:dyDescent="0.3">
      <c r="A22" s="570"/>
      <c r="B22" s="1385"/>
      <c r="C22" s="879"/>
      <c r="D22" s="882"/>
      <c r="E22" s="882"/>
      <c r="F22" s="2363" t="s">
        <v>782</v>
      </c>
      <c r="G22" s="2363"/>
      <c r="H22" s="2363"/>
      <c r="I22" s="2363"/>
      <c r="J22" s="2363"/>
      <c r="K22" s="2363"/>
      <c r="L22" s="2363"/>
      <c r="M22" s="2363"/>
      <c r="N22" s="2363"/>
      <c r="O22" s="2363"/>
      <c r="P22" s="883"/>
      <c r="R22" s="426"/>
      <c r="S22" s="426"/>
    </row>
    <row r="23" spans="1:34" ht="30.75" customHeight="1" x14ac:dyDescent="0.3">
      <c r="A23" s="570"/>
      <c r="B23" s="1385"/>
      <c r="C23" s="879"/>
      <c r="D23" s="882"/>
      <c r="E23" s="882"/>
      <c r="F23" s="2363" t="s">
        <v>810</v>
      </c>
      <c r="G23" s="2363"/>
      <c r="H23" s="2363"/>
      <c r="I23" s="2363"/>
      <c r="J23" s="2363"/>
      <c r="K23" s="2363"/>
      <c r="L23" s="2363"/>
      <c r="M23" s="2363"/>
      <c r="N23" s="2363"/>
      <c r="O23" s="2363"/>
      <c r="P23" s="883"/>
      <c r="R23" s="426"/>
      <c r="S23" s="426"/>
    </row>
    <row r="24" spans="1:34" ht="12.75" customHeight="1" x14ac:dyDescent="0.3">
      <c r="A24" s="570"/>
      <c r="B24" s="1385"/>
      <c r="C24" s="879"/>
      <c r="D24" s="882"/>
      <c r="E24" s="882"/>
      <c r="F24" s="884"/>
      <c r="G24" s="883"/>
      <c r="H24" s="883"/>
      <c r="I24" s="883"/>
      <c r="J24" s="883"/>
      <c r="K24" s="883"/>
      <c r="L24" s="883"/>
      <c r="M24" s="883"/>
      <c r="N24" s="883"/>
      <c r="O24" s="883"/>
      <c r="P24" s="883"/>
      <c r="Q24" s="1131"/>
      <c r="R24" s="426"/>
      <c r="S24" s="426"/>
    </row>
    <row r="25" spans="1:34" ht="18" x14ac:dyDescent="0.3">
      <c r="A25" s="570"/>
      <c r="B25" s="1385"/>
      <c r="C25" s="879"/>
      <c r="D25" s="882"/>
      <c r="E25" s="885" t="s">
        <v>991</v>
      </c>
      <c r="F25" s="2364" t="s">
        <v>71</v>
      </c>
      <c r="G25" s="2364"/>
      <c r="H25" s="2364"/>
      <c r="I25" s="2364"/>
      <c r="J25" s="2364"/>
      <c r="K25" s="2364"/>
      <c r="L25" s="2364"/>
      <c r="M25" s="2364"/>
      <c r="N25" s="2364"/>
      <c r="O25" s="2364"/>
      <c r="P25" s="883"/>
      <c r="Q25" s="1131"/>
      <c r="R25" s="426"/>
      <c r="S25" s="426"/>
    </row>
    <row r="26" spans="1:34" ht="30.75" customHeight="1" x14ac:dyDescent="0.3">
      <c r="A26" s="1385" t="s">
        <v>713</v>
      </c>
      <c r="B26" s="1385" t="s">
        <v>834</v>
      </c>
      <c r="C26" s="879"/>
      <c r="D26" s="882"/>
      <c r="E26" s="882"/>
      <c r="F26" s="2356" t="s">
        <v>1896</v>
      </c>
      <c r="G26" s="2356"/>
      <c r="H26" s="2356"/>
      <c r="I26" s="2356"/>
      <c r="J26" s="2356"/>
      <c r="K26" s="2356"/>
      <c r="L26" s="2356"/>
      <c r="M26" s="2356"/>
      <c r="N26" s="2356"/>
      <c r="O26" s="2356"/>
      <c r="P26" s="883"/>
      <c r="Q26" s="1396" t="s">
        <v>1895</v>
      </c>
      <c r="R26" s="426"/>
      <c r="S26" s="426"/>
    </row>
    <row r="27" spans="1:34" ht="12" customHeight="1" x14ac:dyDescent="0.3">
      <c r="A27" s="570"/>
      <c r="B27" s="1385"/>
      <c r="C27" s="879"/>
      <c r="D27" s="882"/>
      <c r="E27" s="882"/>
      <c r="F27" s="884"/>
      <c r="G27" s="883"/>
      <c r="H27" s="883"/>
      <c r="I27" s="883"/>
      <c r="J27" s="883"/>
      <c r="K27" s="883"/>
      <c r="L27" s="883"/>
      <c r="M27" s="883"/>
      <c r="N27" s="883"/>
      <c r="O27" s="883"/>
      <c r="P27" s="883"/>
      <c r="Q27" s="1325" t="s">
        <v>1412</v>
      </c>
      <c r="R27" s="426"/>
      <c r="S27" s="426"/>
    </row>
    <row r="28" spans="1:34" s="63" customFormat="1" x14ac:dyDescent="0.3">
      <c r="A28" s="1385">
        <v>108</v>
      </c>
      <c r="B28" s="1385" t="s">
        <v>179</v>
      </c>
      <c r="C28" s="879"/>
      <c r="D28" s="888"/>
      <c r="E28" s="885" t="s">
        <v>914</v>
      </c>
      <c r="F28" s="2364" t="s">
        <v>1031</v>
      </c>
      <c r="G28" s="2364"/>
      <c r="H28" s="2364"/>
      <c r="I28" s="2364"/>
      <c r="J28" s="2364"/>
      <c r="K28" s="2364"/>
      <c r="L28" s="2364"/>
      <c r="M28" s="2364"/>
      <c r="N28" s="2364"/>
      <c r="O28" s="2364"/>
      <c r="P28" s="1076"/>
      <c r="Q28" s="2354" t="s">
        <v>1413</v>
      </c>
      <c r="R28" s="2354"/>
      <c r="S28" s="2354"/>
      <c r="T28" s="2354"/>
      <c r="U28" s="2354"/>
      <c r="V28" s="2354"/>
      <c r="W28" s="2354"/>
      <c r="X28" s="2354"/>
      <c r="Y28" s="2354"/>
      <c r="Z28" s="2354"/>
    </row>
    <row r="29" spans="1:34" s="63" customFormat="1" ht="36.75" customHeight="1" thickBot="1" x14ac:dyDescent="0.35">
      <c r="A29" s="1385"/>
      <c r="B29" s="1385"/>
      <c r="C29" s="879"/>
      <c r="D29" s="888"/>
      <c r="E29" s="885"/>
      <c r="F29" s="2056" t="s">
        <v>1234</v>
      </c>
      <c r="G29" s="2056"/>
      <c r="H29" s="2056"/>
      <c r="I29" s="2056"/>
      <c r="J29" s="2056"/>
      <c r="K29" s="2056"/>
      <c r="L29" s="2056"/>
      <c r="M29" s="2056"/>
      <c r="N29" s="2056"/>
      <c r="O29" s="2056"/>
      <c r="P29" s="1076"/>
      <c r="Q29" s="2354"/>
      <c r="R29" s="2354"/>
      <c r="S29" s="2354"/>
      <c r="T29" s="2354"/>
      <c r="U29" s="2354"/>
      <c r="V29" s="2354"/>
      <c r="W29" s="2354"/>
      <c r="X29" s="2354"/>
      <c r="Y29" s="2354"/>
      <c r="Z29" s="2354"/>
    </row>
    <row r="30" spans="1:34" ht="89.25" customHeight="1" thickTop="1" thickBot="1" x14ac:dyDescent="0.35">
      <c r="A30" s="1385"/>
      <c r="B30" s="1385"/>
      <c r="C30" s="879"/>
      <c r="D30" s="890"/>
      <c r="E30" s="873"/>
      <c r="F30" s="2350" t="s">
        <v>2021</v>
      </c>
      <c r="G30" s="2351"/>
      <c r="H30" s="2351"/>
      <c r="I30" s="2351"/>
      <c r="J30" s="2351"/>
      <c r="K30" s="2351"/>
      <c r="L30" s="2351"/>
      <c r="M30" s="2351"/>
      <c r="N30" s="2351"/>
      <c r="O30" s="2352"/>
      <c r="P30" s="1390"/>
      <c r="Q30" s="2354"/>
      <c r="R30" s="2354"/>
      <c r="S30" s="2354"/>
      <c r="T30" s="2354"/>
      <c r="U30" s="2354"/>
      <c r="V30" s="2354"/>
      <c r="W30" s="2354"/>
      <c r="X30" s="2354"/>
      <c r="Y30" s="2354"/>
      <c r="Z30" s="2354"/>
      <c r="AB30" s="2071"/>
      <c r="AC30" s="2071"/>
      <c r="AD30" s="2071"/>
      <c r="AE30" s="2071"/>
      <c r="AF30" s="2071"/>
      <c r="AG30" s="2071"/>
      <c r="AH30" s="2071"/>
    </row>
    <row r="31" spans="1:34" ht="16.5" customHeight="1" thickTop="1" x14ac:dyDescent="0.3">
      <c r="A31" s="1385"/>
      <c r="B31" s="1385"/>
      <c r="C31" s="879"/>
      <c r="D31" s="890"/>
      <c r="E31" s="1294" t="s">
        <v>153</v>
      </c>
      <c r="F31" s="2356" t="s">
        <v>1892</v>
      </c>
      <c r="G31" s="2356"/>
      <c r="H31" s="2356"/>
      <c r="I31" s="2356"/>
      <c r="J31" s="2356"/>
      <c r="K31" s="2356"/>
      <c r="L31" s="2356"/>
      <c r="M31" s="2356"/>
      <c r="N31" s="2356"/>
      <c r="O31" s="2356"/>
      <c r="P31" s="1390"/>
      <c r="Q31" s="2354"/>
      <c r="R31" s="2354"/>
      <c r="S31" s="2354"/>
      <c r="T31" s="2354"/>
      <c r="U31" s="2354"/>
      <c r="V31" s="2354"/>
      <c r="W31" s="2354"/>
      <c r="X31" s="2354"/>
      <c r="Y31" s="2354"/>
      <c r="Z31" s="2354"/>
    </row>
    <row r="32" spans="1:34" ht="16.5" customHeight="1" x14ac:dyDescent="0.3">
      <c r="A32" s="1604"/>
      <c r="B32" s="1604"/>
      <c r="C32" s="879"/>
      <c r="D32" s="890"/>
      <c r="E32" s="1294" t="s">
        <v>808</v>
      </c>
      <c r="F32" s="2356" t="s">
        <v>1892</v>
      </c>
      <c r="G32" s="2356"/>
      <c r="H32" s="2356"/>
      <c r="I32" s="2356"/>
      <c r="J32" s="2356"/>
      <c r="K32" s="2356"/>
      <c r="L32" s="2356"/>
      <c r="M32" s="2356"/>
      <c r="N32" s="2356"/>
      <c r="O32" s="2356"/>
      <c r="P32" s="1603"/>
      <c r="Q32" s="2354"/>
      <c r="R32" s="2354"/>
      <c r="S32" s="2354"/>
      <c r="T32" s="2354"/>
      <c r="U32" s="2354"/>
      <c r="V32" s="2354"/>
      <c r="W32" s="2354"/>
      <c r="X32" s="2354"/>
      <c r="Y32" s="2354"/>
      <c r="Z32" s="2354"/>
    </row>
    <row r="33" spans="1:28" x14ac:dyDescent="0.3">
      <c r="A33" s="1851"/>
      <c r="B33" s="1851"/>
      <c r="C33" s="879"/>
      <c r="D33" s="890"/>
      <c r="E33" s="1294"/>
      <c r="F33" s="1852"/>
      <c r="G33" s="1852"/>
      <c r="H33" s="1852"/>
      <c r="I33" s="1852"/>
      <c r="J33" s="1852"/>
      <c r="K33" s="1852"/>
      <c r="L33" s="1852"/>
      <c r="M33" s="1852"/>
      <c r="N33" s="1852"/>
      <c r="O33" s="1852"/>
      <c r="P33" s="1850"/>
      <c r="Q33" s="2354"/>
      <c r="R33" s="2354"/>
      <c r="S33" s="2354"/>
      <c r="T33" s="2354"/>
      <c r="U33" s="2354"/>
      <c r="V33" s="2354"/>
      <c r="W33" s="2354"/>
      <c r="X33" s="2354"/>
      <c r="Y33" s="2354"/>
      <c r="Z33" s="2354"/>
    </row>
    <row r="34" spans="1:28" x14ac:dyDescent="0.3">
      <c r="A34" s="1472"/>
      <c r="B34" s="1472"/>
      <c r="C34" s="879"/>
      <c r="D34" s="1621"/>
      <c r="E34" s="1622" t="s">
        <v>915</v>
      </c>
      <c r="F34" s="1622" t="s">
        <v>1466</v>
      </c>
      <c r="G34" s="1622"/>
      <c r="H34" s="1622"/>
      <c r="I34" s="1622"/>
      <c r="J34" s="1622"/>
      <c r="K34" s="1622"/>
      <c r="L34" s="1622"/>
      <c r="M34" s="1622"/>
      <c r="N34" s="1622"/>
      <c r="O34" s="1623"/>
      <c r="P34" s="1077"/>
      <c r="Q34" s="2355" t="s">
        <v>1389</v>
      </c>
      <c r="R34" s="2355"/>
      <c r="S34" s="2355"/>
      <c r="U34" s="1487" t="s">
        <v>1390</v>
      </c>
      <c r="V34" s="1080"/>
    </row>
    <row r="35" spans="1:28" ht="33.75" customHeight="1" x14ac:dyDescent="0.3">
      <c r="A35" s="1472">
        <v>108</v>
      </c>
      <c r="B35" s="1385">
        <v>30</v>
      </c>
      <c r="C35" s="1902"/>
      <c r="D35" s="1621"/>
      <c r="E35" s="1"/>
      <c r="F35" s="2040" t="str">
        <f>"Certain new accounting standards and interpretations have been published that are not mandatory for 30 June "&amp;'Merge Details_Printing instr'!A18&amp;" reporting periods. Council's assessment of the impact of the relevant new standards and interpretations is set out below."</f>
        <v>Certain new accounting standards and interpretations have been published that are not mandatory for 30 June 2023 reporting periods. Council's assessment of the impact of the relevant new standards and interpretations is set out below.</v>
      </c>
      <c r="G35" s="2040"/>
      <c r="H35" s="2040"/>
      <c r="I35" s="2040"/>
      <c r="J35" s="2040"/>
      <c r="K35" s="2040"/>
      <c r="L35" s="2040"/>
      <c r="M35" s="2040"/>
      <c r="N35" s="2040"/>
      <c r="O35" s="2040"/>
      <c r="P35" s="1077"/>
      <c r="Q35" s="1352" t="s">
        <v>1431</v>
      </c>
      <c r="R35" s="1350"/>
      <c r="S35" s="1351"/>
      <c r="U35" s="2354" t="s">
        <v>1411</v>
      </c>
      <c r="V35" s="2354"/>
      <c r="W35" s="2354"/>
      <c r="X35" s="2354"/>
      <c r="Y35" s="2354"/>
      <c r="Z35" s="2354"/>
      <c r="AA35" s="2354"/>
      <c r="AB35" s="2354"/>
    </row>
    <row r="36" spans="1:28" ht="8.25" customHeight="1" x14ac:dyDescent="0.3">
      <c r="A36" s="1472"/>
      <c r="B36" s="1472"/>
      <c r="C36" s="1621"/>
      <c r="D36" s="1621"/>
      <c r="E36" s="1621"/>
      <c r="F36" s="1620"/>
      <c r="G36" s="1620"/>
      <c r="H36" s="1620"/>
      <c r="I36" s="1620"/>
      <c r="J36" s="1620"/>
      <c r="K36" s="1620"/>
      <c r="L36" s="1620"/>
      <c r="M36" s="1620"/>
      <c r="N36" s="1620"/>
      <c r="O36" s="1620"/>
      <c r="P36" s="1077"/>
      <c r="U36" s="2354"/>
      <c r="V36" s="2354"/>
      <c r="W36" s="2354"/>
      <c r="X36" s="2354"/>
      <c r="Y36" s="2354"/>
      <c r="Z36" s="2354"/>
      <c r="AA36" s="2354"/>
      <c r="AB36" s="2354"/>
    </row>
    <row r="37" spans="1:28" ht="30.75" customHeight="1" x14ac:dyDescent="0.3">
      <c r="C37" s="1621"/>
      <c r="D37" s="1621"/>
      <c r="E37" s="1624" t="s">
        <v>153</v>
      </c>
      <c r="F37" s="2356" t="s">
        <v>2070</v>
      </c>
      <c r="G37" s="2356"/>
      <c r="H37" s="2356"/>
      <c r="I37" s="2356"/>
      <c r="J37" s="2356"/>
      <c r="K37" s="2356"/>
      <c r="L37" s="2356"/>
      <c r="M37" s="2356"/>
      <c r="N37" s="2356"/>
      <c r="O37" s="2356"/>
      <c r="P37" s="1077"/>
      <c r="Q37" s="2353"/>
      <c r="R37" s="2353"/>
      <c r="S37" s="2353"/>
      <c r="T37" s="2353"/>
      <c r="U37" s="2354"/>
      <c r="V37" s="2354"/>
      <c r="W37" s="2354"/>
      <c r="X37" s="2354"/>
      <c r="Y37" s="2354"/>
      <c r="Z37" s="2354"/>
      <c r="AA37" s="2354"/>
      <c r="AB37" s="2354"/>
    </row>
    <row r="38" spans="1:28" ht="117.75" customHeight="1" x14ac:dyDescent="0.3">
      <c r="C38" s="2005"/>
      <c r="D38" s="1621"/>
      <c r="E38" s="1624"/>
      <c r="F38" s="2357" t="s">
        <v>2069</v>
      </c>
      <c r="G38" s="2357"/>
      <c r="H38" s="2357"/>
      <c r="I38" s="2357"/>
      <c r="J38" s="2357"/>
      <c r="K38" s="2357"/>
      <c r="L38" s="2357"/>
      <c r="M38" s="2357"/>
      <c r="N38" s="2357"/>
      <c r="O38" s="2357"/>
      <c r="P38" s="1077"/>
      <c r="Q38" s="2353"/>
      <c r="R38" s="2353"/>
      <c r="S38" s="2353"/>
      <c r="T38" s="2353"/>
      <c r="U38" s="2354"/>
      <c r="V38" s="2354"/>
      <c r="W38" s="2354"/>
      <c r="X38" s="2354"/>
      <c r="Y38" s="2354"/>
      <c r="Z38" s="2354"/>
      <c r="AA38" s="2354"/>
      <c r="AB38" s="2354"/>
    </row>
    <row r="39" spans="1:28" x14ac:dyDescent="0.3">
      <c r="C39" s="1621"/>
      <c r="D39" s="1621"/>
      <c r="E39" s="1624"/>
      <c r="F39" s="1624"/>
      <c r="G39" s="1624"/>
      <c r="H39" s="1624"/>
      <c r="I39" s="1624"/>
      <c r="J39" s="1624"/>
      <c r="K39" s="1624"/>
      <c r="L39" s="1624"/>
      <c r="M39" s="1624"/>
      <c r="N39" s="1624"/>
      <c r="O39" s="1624"/>
      <c r="P39" s="1077"/>
      <c r="Q39" s="2353"/>
      <c r="R39" s="2353"/>
      <c r="S39" s="2353"/>
      <c r="T39" s="2353"/>
      <c r="U39" s="2354"/>
      <c r="V39" s="2354"/>
      <c r="W39" s="2354"/>
      <c r="X39" s="2354"/>
      <c r="Y39" s="2354"/>
      <c r="Z39" s="2354"/>
      <c r="AA39" s="2354"/>
      <c r="AB39" s="2354"/>
    </row>
    <row r="40" spans="1:28" ht="16.5" customHeight="1" x14ac:dyDescent="0.3">
      <c r="A40" s="1385"/>
      <c r="B40" s="1385"/>
      <c r="C40" s="1621"/>
      <c r="D40" s="1621"/>
      <c r="E40" s="1294" t="s">
        <v>808</v>
      </c>
      <c r="F40" s="2356" t="s">
        <v>1891</v>
      </c>
      <c r="G40" s="2356"/>
      <c r="H40" s="2356"/>
      <c r="I40" s="2356"/>
      <c r="J40" s="2356"/>
      <c r="K40" s="2356"/>
      <c r="L40" s="2356"/>
      <c r="M40" s="2356"/>
      <c r="N40" s="2356"/>
      <c r="O40" s="2356"/>
      <c r="P40" s="1077"/>
      <c r="Q40" s="2353"/>
      <c r="R40" s="2353"/>
      <c r="S40" s="2353"/>
      <c r="T40" s="2353"/>
      <c r="U40" s="2354"/>
      <c r="V40" s="2354"/>
      <c r="W40" s="2354"/>
      <c r="X40" s="2354"/>
      <c r="Y40" s="2354"/>
      <c r="Z40" s="2354"/>
      <c r="AA40" s="2354"/>
      <c r="AB40" s="2354"/>
    </row>
    <row r="41" spans="1:28" x14ac:dyDescent="0.3">
      <c r="A41" s="1385"/>
      <c r="B41" s="1385"/>
      <c r="C41" s="1621"/>
      <c r="D41" s="1621"/>
      <c r="E41" s="1621"/>
      <c r="F41" s="2359"/>
      <c r="G41" s="2359"/>
      <c r="H41" s="2359"/>
      <c r="I41" s="2359"/>
      <c r="J41" s="2359"/>
      <c r="K41" s="2359"/>
      <c r="L41" s="2359"/>
      <c r="M41" s="2359"/>
      <c r="N41" s="2359"/>
      <c r="O41" s="2359"/>
      <c r="P41" s="1077"/>
      <c r="Q41" s="2353"/>
      <c r="R41" s="2353"/>
      <c r="S41" s="2353"/>
      <c r="T41" s="2353"/>
      <c r="U41" s="2354"/>
      <c r="V41" s="2354"/>
      <c r="W41" s="2354"/>
      <c r="X41" s="2354"/>
      <c r="Y41" s="2354"/>
      <c r="Z41" s="2354"/>
      <c r="AA41" s="2354"/>
      <c r="AB41" s="2354"/>
    </row>
    <row r="42" spans="1:28" x14ac:dyDescent="0.3">
      <c r="C42" s="1621"/>
      <c r="D42" s="873"/>
      <c r="E42" s="873"/>
      <c r="F42" s="873"/>
      <c r="G42" s="873"/>
      <c r="H42" s="873"/>
      <c r="I42" s="873"/>
      <c r="J42" s="873"/>
      <c r="K42" s="873"/>
      <c r="L42" s="873"/>
      <c r="M42" s="873"/>
      <c r="N42" s="873"/>
      <c r="O42" s="873"/>
      <c r="P42" s="1077"/>
      <c r="Q42" s="2353"/>
      <c r="R42" s="2353"/>
      <c r="S42" s="2353"/>
      <c r="T42" s="2353"/>
      <c r="U42" s="2354"/>
      <c r="V42" s="2354"/>
      <c r="W42" s="2354"/>
      <c r="X42" s="2354"/>
      <c r="Y42" s="2354"/>
      <c r="Z42" s="2354"/>
      <c r="AA42" s="2354"/>
      <c r="AB42" s="2354"/>
    </row>
    <row r="43" spans="1:28" ht="16.5" customHeight="1" x14ac:dyDescent="0.3">
      <c r="A43" s="1385"/>
      <c r="B43" s="1385"/>
      <c r="C43" s="1621"/>
      <c r="D43" s="890"/>
      <c r="E43" s="873"/>
      <c r="F43" s="873"/>
      <c r="G43" s="873"/>
      <c r="H43" s="873"/>
      <c r="I43" s="873"/>
      <c r="J43" s="873"/>
      <c r="K43" s="873"/>
      <c r="L43" s="873"/>
      <c r="M43" s="873"/>
      <c r="N43" s="873"/>
      <c r="O43" s="873"/>
      <c r="P43" s="1390"/>
      <c r="Q43" s="2353"/>
      <c r="R43" s="2353"/>
      <c r="S43" s="2353"/>
      <c r="T43" s="2353"/>
      <c r="U43" s="2354"/>
      <c r="V43" s="2354"/>
      <c r="W43" s="2354"/>
      <c r="X43" s="2354"/>
      <c r="Y43" s="2354"/>
      <c r="Z43" s="2354"/>
      <c r="AA43" s="2354"/>
      <c r="AB43" s="2354"/>
    </row>
    <row r="44" spans="1:28" ht="31.5" customHeight="1" x14ac:dyDescent="0.3">
      <c r="A44" s="1408"/>
      <c r="B44" s="1408"/>
      <c r="C44" s="1621"/>
      <c r="D44" s="890"/>
      <c r="F44" s="2357" t="s">
        <v>1236</v>
      </c>
      <c r="G44" s="2357"/>
      <c r="H44" s="2357"/>
      <c r="I44" s="2357"/>
      <c r="J44" s="2357"/>
      <c r="K44" s="2357"/>
      <c r="L44" s="2357"/>
      <c r="M44" s="2357"/>
      <c r="N44" s="2357"/>
      <c r="O44" s="2357"/>
      <c r="P44" s="1407"/>
      <c r="Q44" s="1409"/>
      <c r="R44" s="1406"/>
      <c r="U44" s="2354"/>
      <c r="V44" s="2354"/>
      <c r="W44" s="2354"/>
      <c r="X44" s="2354"/>
      <c r="Y44" s="2354"/>
      <c r="Z44" s="2354"/>
      <c r="AA44" s="2354"/>
      <c r="AB44" s="2354"/>
    </row>
    <row r="45" spans="1:28" ht="16.5" customHeight="1" thickBot="1" x14ac:dyDescent="0.35">
      <c r="A45" s="1408"/>
      <c r="B45" s="1408"/>
      <c r="C45" s="1621"/>
      <c r="D45" s="890"/>
      <c r="E45" s="873"/>
      <c r="F45" s="873"/>
      <c r="G45" s="873"/>
      <c r="H45" s="873"/>
      <c r="I45" s="873"/>
      <c r="J45" s="873"/>
      <c r="K45" s="873"/>
      <c r="L45" s="873"/>
      <c r="M45" s="873"/>
      <c r="N45" s="873"/>
      <c r="O45" s="873"/>
      <c r="P45" s="1407"/>
      <c r="Q45" s="1409"/>
      <c r="R45" s="1406"/>
      <c r="U45" s="2354"/>
      <c r="V45" s="2354"/>
      <c r="W45" s="2354"/>
      <c r="X45" s="2354"/>
      <c r="Y45" s="2354"/>
      <c r="Z45" s="2354"/>
      <c r="AA45" s="2354"/>
      <c r="AB45" s="2354"/>
    </row>
    <row r="46" spans="1:28" ht="39" customHeight="1" thickTop="1" thickBot="1" x14ac:dyDescent="0.35">
      <c r="A46" s="1408"/>
      <c r="B46" s="1408"/>
      <c r="C46" s="1621"/>
      <c r="D46" s="890"/>
      <c r="E46" s="2360" t="s">
        <v>1899</v>
      </c>
      <c r="F46" s="2361"/>
      <c r="G46" s="2361"/>
      <c r="H46" s="2361"/>
      <c r="I46" s="2361"/>
      <c r="J46" s="2361"/>
      <c r="K46" s="2361"/>
      <c r="L46" s="2361"/>
      <c r="M46" s="2361"/>
      <c r="N46" s="2362"/>
      <c r="O46" s="873"/>
      <c r="P46" s="1407"/>
      <c r="Q46" s="1409"/>
      <c r="R46" s="1406"/>
      <c r="U46" s="2354"/>
      <c r="V46" s="2354"/>
      <c r="W46" s="2354"/>
      <c r="X46" s="2354"/>
      <c r="Y46" s="2354"/>
      <c r="Z46" s="2354"/>
      <c r="AA46" s="2354"/>
      <c r="AB46" s="2354"/>
    </row>
    <row r="47" spans="1:28" ht="17.25" thickTop="1" x14ac:dyDescent="0.3">
      <c r="A47" s="1408"/>
      <c r="B47" s="1408"/>
      <c r="C47" s="879"/>
      <c r="D47" s="890"/>
      <c r="E47" s="2358"/>
      <c r="F47" s="2358"/>
      <c r="G47" s="2358"/>
      <c r="H47" s="2358"/>
      <c r="I47" s="2358"/>
      <c r="J47" s="2358"/>
      <c r="K47" s="2358"/>
      <c r="L47" s="2358"/>
      <c r="M47" s="2358"/>
      <c r="N47" s="2358"/>
      <c r="O47" s="2358"/>
      <c r="P47" s="1407"/>
      <c r="Q47" s="1409"/>
      <c r="R47" s="1406"/>
    </row>
    <row r="48" spans="1:28" ht="31.5" customHeight="1" x14ac:dyDescent="0.3">
      <c r="A48" s="1385"/>
      <c r="B48" s="1385"/>
      <c r="C48" s="879"/>
      <c r="D48" s="890"/>
      <c r="E48" s="873"/>
      <c r="F48" s="873"/>
      <c r="G48" s="873"/>
      <c r="H48" s="873"/>
      <c r="I48" s="873"/>
      <c r="J48" s="873"/>
      <c r="K48" s="873"/>
      <c r="L48" s="873"/>
      <c r="M48" s="873"/>
      <c r="N48" s="873"/>
      <c r="O48" s="873"/>
      <c r="P48" s="1390"/>
      <c r="Q48" s="1386"/>
      <c r="R48" s="1384"/>
    </row>
    <row r="62" spans="7:16" ht="17.25" thickBot="1" x14ac:dyDescent="0.35"/>
    <row r="63" spans="7:16" ht="66.75" customHeight="1" thickTop="1" thickBot="1" x14ac:dyDescent="0.35">
      <c r="G63" s="2350" t="s">
        <v>1898</v>
      </c>
      <c r="H63" s="2351"/>
      <c r="I63" s="2351"/>
      <c r="J63" s="2351"/>
      <c r="K63" s="2351"/>
      <c r="L63" s="2351"/>
      <c r="M63" s="2351"/>
      <c r="N63" s="2351"/>
      <c r="O63" s="2351"/>
      <c r="P63" s="2352"/>
    </row>
    <row r="64" spans="7:16" ht="17.25" thickTop="1" x14ac:dyDescent="0.3"/>
    <row r="84" spans="15:15" x14ac:dyDescent="0.3">
      <c r="O84" s="6">
        <f>O83-O82</f>
        <v>0</v>
      </c>
    </row>
  </sheetData>
  <mergeCells count="34">
    <mergeCell ref="F6:O6"/>
    <mergeCell ref="F21:O21"/>
    <mergeCell ref="F7:O7"/>
    <mergeCell ref="F9:O9"/>
    <mergeCell ref="F10:O10"/>
    <mergeCell ref="F12:O12"/>
    <mergeCell ref="F13:O13"/>
    <mergeCell ref="F15:O15"/>
    <mergeCell ref="F16:O16"/>
    <mergeCell ref="F18:O18"/>
    <mergeCell ref="F19:O19"/>
    <mergeCell ref="E46:N46"/>
    <mergeCell ref="F44:O44"/>
    <mergeCell ref="F22:O22"/>
    <mergeCell ref="F23:O23"/>
    <mergeCell ref="F25:O25"/>
    <mergeCell ref="F26:O26"/>
    <mergeCell ref="F28:O28"/>
    <mergeCell ref="G63:P63"/>
    <mergeCell ref="Q37:T43"/>
    <mergeCell ref="Q28:Z33"/>
    <mergeCell ref="F29:O29"/>
    <mergeCell ref="Q34:S34"/>
    <mergeCell ref="U35:AB46"/>
    <mergeCell ref="F35:O35"/>
    <mergeCell ref="F31:O31"/>
    <mergeCell ref="F30:O30"/>
    <mergeCell ref="F32:O32"/>
    <mergeCell ref="AB30:AH30"/>
    <mergeCell ref="F38:O38"/>
    <mergeCell ref="E47:O47"/>
    <mergeCell ref="F37:O37"/>
    <mergeCell ref="F40:O40"/>
    <mergeCell ref="F41:O41"/>
  </mergeCells>
  <pageMargins left="0.47244094488188981" right="0.47244094488188981" top="0.78740157480314965" bottom="0.39370078740157483" header="0.51181102362204722" footer="0.23622047244094491"/>
  <pageSetup paperSize="9" scale="75" orientation="portrait"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92D050"/>
  </sheetPr>
  <dimension ref="A1:S56"/>
  <sheetViews>
    <sheetView view="pageBreakPreview" zoomScaleNormal="85" zoomScaleSheetLayoutView="100" workbookViewId="0"/>
  </sheetViews>
  <sheetFormatPr defaultRowHeight="14.25" x14ac:dyDescent="0.2"/>
  <cols>
    <col min="1" max="1" width="7.25" style="411" customWidth="1"/>
    <col min="2" max="2" width="9" style="411"/>
    <col min="3" max="3" width="2.625" customWidth="1"/>
    <col min="4" max="4" width="4.5" style="495" bestFit="1" customWidth="1"/>
    <col min="5" max="5" width="3.875" customWidth="1"/>
    <col min="6" max="6" width="3.25" customWidth="1"/>
    <col min="10" max="15" width="10.625" customWidth="1"/>
    <col min="16" max="16" width="10.875" customWidth="1"/>
  </cols>
  <sheetData>
    <row r="1" spans="1:19" s="1" customFormat="1" ht="18" x14ac:dyDescent="0.3">
      <c r="A1" s="415" t="s">
        <v>217</v>
      </c>
      <c r="B1" s="239" t="s">
        <v>218</v>
      </c>
      <c r="C1" s="891" t="str">
        <f>IF('Merge Details_Printing instr'!$B$11="Insert details here",'Merge Details_Printing instr'!$A$11,'Merge Details_Printing instr'!$B$11)</f>
        <v>Council Name</v>
      </c>
      <c r="D1" s="873"/>
      <c r="E1" s="873"/>
      <c r="F1" s="873"/>
      <c r="G1" s="873"/>
      <c r="H1" s="873"/>
      <c r="I1" s="873"/>
      <c r="J1" s="892" t="s">
        <v>315</v>
      </c>
      <c r="K1" s="873"/>
      <c r="L1" s="873"/>
      <c r="M1" s="873"/>
      <c r="N1" s="893"/>
      <c r="O1" s="873"/>
      <c r="R1" s="12"/>
      <c r="S1" s="12"/>
    </row>
    <row r="2" spans="1:19" s="43" customFormat="1" ht="16.5" customHeight="1" x14ac:dyDescent="0.3">
      <c r="A2" s="236" t="s">
        <v>114</v>
      </c>
      <c r="B2" s="236" t="s">
        <v>670</v>
      </c>
      <c r="C2" s="894" t="str">
        <f>'Merge Details_Printing instr'!A12</f>
        <v>2022-2023 Financial Report</v>
      </c>
      <c r="D2" s="895"/>
      <c r="E2" s="895"/>
      <c r="F2" s="895"/>
      <c r="G2" s="895"/>
      <c r="H2" s="895"/>
      <c r="I2" s="895"/>
      <c r="J2" s="896" t="str">
        <f>'Merge Details_Printing instr'!$A$14</f>
        <v>For the Year Ended 30 June 2023</v>
      </c>
      <c r="K2" s="895"/>
      <c r="L2" s="895"/>
      <c r="M2" s="897"/>
      <c r="N2" s="897"/>
      <c r="O2" s="897"/>
      <c r="R2" s="45"/>
      <c r="S2" s="45"/>
    </row>
    <row r="3" spans="1:19" s="43" customFormat="1" ht="12.75" x14ac:dyDescent="0.25">
      <c r="A3" s="409"/>
      <c r="B3" s="410"/>
      <c r="C3" s="898"/>
      <c r="D3" s="898"/>
      <c r="E3" s="898"/>
      <c r="F3" s="898"/>
      <c r="G3" s="898"/>
      <c r="H3" s="899"/>
      <c r="I3" s="899"/>
      <c r="J3" s="899"/>
      <c r="K3" s="900"/>
      <c r="L3" s="900"/>
      <c r="M3" s="900"/>
      <c r="N3" s="898"/>
      <c r="O3" s="898"/>
      <c r="R3" s="45"/>
      <c r="S3" s="45"/>
    </row>
    <row r="4" spans="1:19" s="3" customFormat="1" ht="16.5" x14ac:dyDescent="0.3">
      <c r="B4" s="239"/>
      <c r="C4" s="901"/>
      <c r="D4" s="902" t="s">
        <v>298</v>
      </c>
      <c r="E4" s="1157">
        <v>10.5</v>
      </c>
      <c r="F4" s="882" t="s">
        <v>194</v>
      </c>
      <c r="G4" s="903"/>
      <c r="H4" s="903"/>
      <c r="I4" s="903"/>
      <c r="J4" s="903"/>
      <c r="K4" s="903"/>
      <c r="L4" s="903"/>
      <c r="M4" s="904"/>
      <c r="N4" s="901"/>
      <c r="O4" s="901"/>
      <c r="P4" s="975"/>
      <c r="R4" s="22"/>
      <c r="S4" s="22"/>
    </row>
    <row r="5" spans="1:19" s="3" customFormat="1" ht="16.5" x14ac:dyDescent="0.3">
      <c r="C5" s="901"/>
      <c r="D5" s="901"/>
      <c r="E5" s="903"/>
      <c r="F5" s="2365" t="s">
        <v>792</v>
      </c>
      <c r="G5" s="2365"/>
      <c r="H5" s="2365"/>
      <c r="I5" s="2365"/>
      <c r="J5" s="2365"/>
      <c r="K5" s="2365"/>
      <c r="L5" s="2365"/>
      <c r="M5" s="2365"/>
      <c r="N5" s="901"/>
      <c r="O5" s="901"/>
      <c r="P5" s="492"/>
      <c r="R5" s="22"/>
      <c r="S5" s="22"/>
    </row>
    <row r="6" spans="1:19" ht="16.5" x14ac:dyDescent="0.3">
      <c r="C6" s="905"/>
      <c r="D6" s="905"/>
      <c r="E6" s="905"/>
      <c r="F6" s="906"/>
      <c r="G6" s="906"/>
      <c r="H6" s="906"/>
      <c r="I6" s="907"/>
      <c r="J6" s="905"/>
      <c r="K6" s="905"/>
      <c r="L6" s="905"/>
      <c r="M6" s="905"/>
      <c r="N6" s="905"/>
      <c r="O6" s="905"/>
    </row>
    <row r="7" spans="1:19" ht="16.5" x14ac:dyDescent="0.3">
      <c r="C7" s="905"/>
      <c r="D7" s="905"/>
      <c r="E7" s="908"/>
      <c r="F7" s="909"/>
      <c r="G7" s="910"/>
      <c r="H7" s="910"/>
      <c r="I7" s="911"/>
      <c r="J7" s="2366" t="s">
        <v>353</v>
      </c>
      <c r="K7" s="2367"/>
      <c r="L7" s="2366" t="s">
        <v>353</v>
      </c>
      <c r="M7" s="2367"/>
      <c r="N7" s="2366" t="s">
        <v>353</v>
      </c>
      <c r="O7" s="2367"/>
    </row>
    <row r="8" spans="1:19" ht="16.5" x14ac:dyDescent="0.3">
      <c r="C8" s="905"/>
      <c r="D8" s="905"/>
      <c r="E8" s="908"/>
      <c r="F8" s="912"/>
      <c r="G8" s="906"/>
      <c r="H8" s="906"/>
      <c r="I8" s="913"/>
      <c r="J8" s="915">
        <f>'Merge Details_Printing instr'!A18</f>
        <v>2023</v>
      </c>
      <c r="K8" s="915">
        <f>'Merge Details_Printing instr'!A19</f>
        <v>2022</v>
      </c>
      <c r="L8" s="914">
        <f>J8</f>
        <v>2023</v>
      </c>
      <c r="M8" s="915">
        <f>K8</f>
        <v>2022</v>
      </c>
      <c r="N8" s="914">
        <f>L8</f>
        <v>2023</v>
      </c>
      <c r="O8" s="915">
        <f>M8</f>
        <v>2022</v>
      </c>
    </row>
    <row r="9" spans="1:19" ht="16.5" x14ac:dyDescent="0.3">
      <c r="C9" s="905"/>
      <c r="D9" s="905"/>
      <c r="E9" s="908"/>
      <c r="F9" s="916"/>
      <c r="G9" s="916"/>
      <c r="H9" s="916"/>
      <c r="I9" s="905"/>
      <c r="J9" s="917" t="s">
        <v>65</v>
      </c>
      <c r="K9" s="917" t="s">
        <v>65</v>
      </c>
      <c r="L9" s="917" t="s">
        <v>65</v>
      </c>
      <c r="M9" s="917" t="s">
        <v>65</v>
      </c>
      <c r="N9" s="917" t="s">
        <v>65</v>
      </c>
      <c r="O9" s="917" t="s">
        <v>65</v>
      </c>
    </row>
    <row r="10" spans="1:19" ht="16.5" x14ac:dyDescent="0.3">
      <c r="C10" s="905"/>
      <c r="D10" s="905"/>
      <c r="E10" s="908"/>
      <c r="F10" s="909" t="s">
        <v>616</v>
      </c>
      <c r="G10" s="910"/>
      <c r="H10" s="910"/>
      <c r="I10" s="905"/>
      <c r="J10" s="918"/>
      <c r="K10" s="918"/>
      <c r="L10" s="918"/>
      <c r="M10" s="918"/>
      <c r="N10" s="918"/>
      <c r="O10" s="918"/>
    </row>
    <row r="11" spans="1:19" ht="16.5" x14ac:dyDescent="0.3">
      <c r="C11" s="905"/>
      <c r="D11" s="905"/>
      <c r="E11" s="908"/>
      <c r="F11" s="910"/>
      <c r="G11" s="910" t="s">
        <v>299</v>
      </c>
      <c r="H11" s="910"/>
      <c r="I11" s="905"/>
      <c r="J11" s="918">
        <v>0</v>
      </c>
      <c r="K11" s="918">
        <v>0</v>
      </c>
      <c r="L11" s="918">
        <v>0</v>
      </c>
      <c r="M11" s="918">
        <v>0</v>
      </c>
      <c r="N11" s="918">
        <v>0</v>
      </c>
      <c r="O11" s="918">
        <v>0</v>
      </c>
    </row>
    <row r="12" spans="1:19" ht="16.5" x14ac:dyDescent="0.3">
      <c r="C12" s="905"/>
      <c r="D12" s="905"/>
      <c r="E12" s="908"/>
      <c r="F12" s="910"/>
      <c r="G12" s="910" t="s">
        <v>617</v>
      </c>
      <c r="H12" s="910"/>
      <c r="I12" s="905"/>
      <c r="J12" s="918">
        <v>0</v>
      </c>
      <c r="K12" s="918">
        <v>0</v>
      </c>
      <c r="L12" s="918">
        <v>0</v>
      </c>
      <c r="M12" s="918">
        <v>0</v>
      </c>
      <c r="N12" s="918">
        <v>0</v>
      </c>
      <c r="O12" s="918">
        <v>0</v>
      </c>
    </row>
    <row r="13" spans="1:19" ht="16.5" x14ac:dyDescent="0.3">
      <c r="C13" s="905"/>
      <c r="D13" s="905"/>
      <c r="E13" s="908"/>
      <c r="F13" s="909"/>
      <c r="G13" s="910" t="s">
        <v>638</v>
      </c>
      <c r="H13" s="910"/>
      <c r="I13" s="905"/>
      <c r="J13" s="918">
        <v>0</v>
      </c>
      <c r="K13" s="918">
        <v>0</v>
      </c>
      <c r="L13" s="918">
        <v>0</v>
      </c>
      <c r="M13" s="918">
        <v>0</v>
      </c>
      <c r="N13" s="918">
        <v>0</v>
      </c>
      <c r="O13" s="918">
        <v>0</v>
      </c>
    </row>
    <row r="14" spans="1:19" ht="16.5" x14ac:dyDescent="0.3">
      <c r="C14" s="905"/>
      <c r="D14" s="905"/>
      <c r="E14" s="908"/>
      <c r="F14" s="910"/>
      <c r="G14" s="910"/>
      <c r="H14" s="910"/>
      <c r="I14" s="905"/>
      <c r="J14" s="918"/>
      <c r="K14" s="918"/>
      <c r="L14" s="918"/>
      <c r="M14" s="918"/>
      <c r="N14" s="918"/>
      <c r="O14" s="918"/>
    </row>
    <row r="15" spans="1:19" ht="16.5" x14ac:dyDescent="0.3">
      <c r="C15" s="905"/>
      <c r="D15" s="905"/>
      <c r="E15" s="908"/>
      <c r="F15" s="910"/>
      <c r="G15" s="910" t="s">
        <v>618</v>
      </c>
      <c r="H15" s="910"/>
      <c r="I15" s="905"/>
      <c r="J15" s="919">
        <f t="shared" ref="J15:O15" si="0">SUM(J10:J13)</f>
        <v>0</v>
      </c>
      <c r="K15" s="919">
        <f t="shared" si="0"/>
        <v>0</v>
      </c>
      <c r="L15" s="919">
        <f t="shared" si="0"/>
        <v>0</v>
      </c>
      <c r="M15" s="919">
        <f t="shared" si="0"/>
        <v>0</v>
      </c>
      <c r="N15" s="919">
        <f t="shared" si="0"/>
        <v>0</v>
      </c>
      <c r="O15" s="919">
        <f t="shared" si="0"/>
        <v>0</v>
      </c>
    </row>
    <row r="16" spans="1:19" ht="16.5" x14ac:dyDescent="0.3">
      <c r="C16" s="905"/>
      <c r="D16" s="905"/>
      <c r="E16" s="908"/>
      <c r="F16" s="912"/>
      <c r="G16" s="906"/>
      <c r="H16" s="906"/>
      <c r="I16" s="907"/>
      <c r="J16" s="920"/>
      <c r="K16" s="920"/>
      <c r="L16" s="920"/>
      <c r="M16" s="920"/>
      <c r="N16" s="920"/>
      <c r="O16" s="920"/>
    </row>
    <row r="17" spans="3:15" ht="16.5" x14ac:dyDescent="0.3">
      <c r="C17" s="905"/>
      <c r="D17" s="905"/>
      <c r="E17" s="908"/>
      <c r="F17" s="909" t="s">
        <v>619</v>
      </c>
      <c r="G17" s="910"/>
      <c r="H17" s="910"/>
      <c r="I17" s="905"/>
      <c r="J17" s="921"/>
      <c r="K17" s="921"/>
      <c r="L17" s="921"/>
      <c r="M17" s="921"/>
      <c r="N17" s="921"/>
      <c r="O17" s="921"/>
    </row>
    <row r="18" spans="3:15" ht="16.5" x14ac:dyDescent="0.3">
      <c r="C18" s="905"/>
      <c r="D18" s="905"/>
      <c r="E18" s="908"/>
      <c r="F18" s="910"/>
      <c r="G18" s="910"/>
      <c r="H18" s="910"/>
      <c r="I18" s="905"/>
      <c r="J18" s="921"/>
      <c r="K18" s="921"/>
      <c r="L18" s="921"/>
      <c r="M18" s="921"/>
      <c r="N18" s="921"/>
      <c r="O18" s="921"/>
    </row>
    <row r="19" spans="3:15" ht="16.5" x14ac:dyDescent="0.3">
      <c r="C19" s="905"/>
      <c r="D19" s="905"/>
      <c r="E19" s="908"/>
      <c r="F19" s="909" t="s">
        <v>620</v>
      </c>
      <c r="G19" s="910"/>
      <c r="H19" s="910"/>
      <c r="I19" s="905"/>
      <c r="J19" s="921"/>
      <c r="K19" s="921"/>
      <c r="L19" s="921"/>
      <c r="M19" s="921"/>
      <c r="N19" s="921"/>
      <c r="O19" s="921"/>
    </row>
    <row r="20" spans="3:15" ht="16.5" x14ac:dyDescent="0.3">
      <c r="C20" s="905"/>
      <c r="D20" s="905"/>
      <c r="E20" s="908"/>
      <c r="F20" s="910"/>
      <c r="G20" s="910" t="s">
        <v>621</v>
      </c>
      <c r="H20" s="910"/>
      <c r="I20" s="905"/>
      <c r="J20" s="918">
        <v>0</v>
      </c>
      <c r="K20" s="918">
        <v>0</v>
      </c>
      <c r="L20" s="918">
        <v>0</v>
      </c>
      <c r="M20" s="918">
        <v>0</v>
      </c>
      <c r="N20" s="918">
        <v>0</v>
      </c>
      <c r="O20" s="918">
        <v>0</v>
      </c>
    </row>
    <row r="21" spans="3:15" ht="16.5" x14ac:dyDescent="0.3">
      <c r="C21" s="905"/>
      <c r="D21" s="905"/>
      <c r="E21" s="908"/>
      <c r="F21" s="910"/>
      <c r="G21" s="910" t="s">
        <v>622</v>
      </c>
      <c r="H21" s="910"/>
      <c r="I21" s="905"/>
      <c r="J21" s="918">
        <v>0</v>
      </c>
      <c r="K21" s="918">
        <v>0</v>
      </c>
      <c r="L21" s="918">
        <v>0</v>
      </c>
      <c r="M21" s="918">
        <v>0</v>
      </c>
      <c r="N21" s="918">
        <v>0</v>
      </c>
      <c r="O21" s="918">
        <v>0</v>
      </c>
    </row>
    <row r="22" spans="3:15" ht="16.5" x14ac:dyDescent="0.3">
      <c r="C22" s="905"/>
      <c r="D22" s="905"/>
      <c r="E22" s="908"/>
      <c r="F22" s="910"/>
      <c r="G22" s="910" t="s">
        <v>587</v>
      </c>
      <c r="H22" s="910"/>
      <c r="I22" s="905"/>
      <c r="J22" s="918">
        <v>0</v>
      </c>
      <c r="K22" s="918">
        <v>0</v>
      </c>
      <c r="L22" s="918">
        <v>0</v>
      </c>
      <c r="M22" s="918">
        <v>0</v>
      </c>
      <c r="N22" s="918">
        <v>0</v>
      </c>
      <c r="O22" s="918">
        <v>0</v>
      </c>
    </row>
    <row r="23" spans="3:15" ht="16.5" x14ac:dyDescent="0.3">
      <c r="C23" s="905"/>
      <c r="D23" s="905"/>
      <c r="E23" s="908"/>
      <c r="F23" s="910"/>
      <c r="G23" s="910" t="s">
        <v>357</v>
      </c>
      <c r="H23" s="910"/>
      <c r="I23" s="905"/>
      <c r="J23" s="918">
        <v>0</v>
      </c>
      <c r="K23" s="918">
        <v>0</v>
      </c>
      <c r="L23" s="918">
        <v>0</v>
      </c>
      <c r="M23" s="918">
        <v>0</v>
      </c>
      <c r="N23" s="918">
        <v>0</v>
      </c>
      <c r="O23" s="918">
        <v>0</v>
      </c>
    </row>
    <row r="24" spans="3:15" ht="16.5" x14ac:dyDescent="0.3">
      <c r="C24" s="905"/>
      <c r="D24" s="905"/>
      <c r="E24" s="908"/>
      <c r="F24" s="910"/>
      <c r="G24" s="910"/>
      <c r="H24" s="910"/>
      <c r="I24" s="905"/>
      <c r="J24" s="921"/>
      <c r="K24" s="921"/>
      <c r="L24" s="921"/>
      <c r="M24" s="921"/>
      <c r="N24" s="921"/>
      <c r="O24" s="921"/>
    </row>
    <row r="25" spans="3:15" ht="16.5" x14ac:dyDescent="0.3">
      <c r="C25" s="905"/>
      <c r="D25" s="905"/>
      <c r="E25" s="908"/>
      <c r="F25" s="909" t="s">
        <v>623</v>
      </c>
      <c r="G25" s="910"/>
      <c r="H25" s="910"/>
      <c r="I25" s="905"/>
      <c r="J25" s="921"/>
      <c r="K25" s="921"/>
      <c r="L25" s="921"/>
      <c r="M25" s="921"/>
      <c r="N25" s="921"/>
      <c r="O25" s="921"/>
    </row>
    <row r="26" spans="3:15" ht="16.5" x14ac:dyDescent="0.3">
      <c r="C26" s="905"/>
      <c r="D26" s="905"/>
      <c r="E26" s="908"/>
      <c r="F26" s="910"/>
      <c r="G26" s="910" t="s">
        <v>624</v>
      </c>
      <c r="H26" s="910"/>
      <c r="I26" s="905"/>
      <c r="J26" s="918">
        <v>0</v>
      </c>
      <c r="K26" s="918">
        <v>0</v>
      </c>
      <c r="L26" s="918">
        <v>0</v>
      </c>
      <c r="M26" s="918">
        <v>0</v>
      </c>
      <c r="N26" s="918">
        <v>0</v>
      </c>
      <c r="O26" s="918">
        <v>0</v>
      </c>
    </row>
    <row r="27" spans="3:15" ht="16.5" x14ac:dyDescent="0.3">
      <c r="C27" s="905"/>
      <c r="D27" s="905"/>
      <c r="E27" s="908"/>
      <c r="F27" s="910"/>
      <c r="G27" s="910"/>
      <c r="H27" s="910"/>
      <c r="I27" s="905"/>
      <c r="J27" s="921"/>
      <c r="K27" s="921"/>
      <c r="L27" s="921"/>
      <c r="M27" s="921"/>
      <c r="N27" s="921"/>
      <c r="O27" s="921"/>
    </row>
    <row r="28" spans="3:15" ht="16.5" x14ac:dyDescent="0.3">
      <c r="C28" s="905"/>
      <c r="D28" s="905"/>
      <c r="E28" s="908"/>
      <c r="F28" s="910"/>
      <c r="G28" s="910" t="s">
        <v>625</v>
      </c>
      <c r="H28" s="910"/>
      <c r="I28" s="905"/>
      <c r="J28" s="919">
        <f t="shared" ref="J28:O28" si="1">J20+J21+J22+J23+J26</f>
        <v>0</v>
      </c>
      <c r="K28" s="919">
        <f t="shared" si="1"/>
        <v>0</v>
      </c>
      <c r="L28" s="919">
        <f t="shared" si="1"/>
        <v>0</v>
      </c>
      <c r="M28" s="919">
        <f t="shared" si="1"/>
        <v>0</v>
      </c>
      <c r="N28" s="919">
        <f t="shared" si="1"/>
        <v>0</v>
      </c>
      <c r="O28" s="919">
        <f t="shared" si="1"/>
        <v>0</v>
      </c>
    </row>
    <row r="29" spans="3:15" ht="16.5" x14ac:dyDescent="0.3">
      <c r="C29" s="905"/>
      <c r="D29" s="905"/>
      <c r="E29" s="908"/>
      <c r="F29" s="912"/>
      <c r="G29" s="906"/>
      <c r="H29" s="906"/>
      <c r="I29" s="907"/>
      <c r="J29" s="920"/>
      <c r="K29" s="920"/>
      <c r="L29" s="920"/>
      <c r="M29" s="920"/>
      <c r="N29" s="920"/>
      <c r="O29" s="920"/>
    </row>
    <row r="30" spans="3:15" ht="16.5" x14ac:dyDescent="0.3">
      <c r="C30" s="905"/>
      <c r="D30" s="905"/>
      <c r="E30" s="908"/>
      <c r="F30" s="909" t="s">
        <v>626</v>
      </c>
      <c r="G30" s="910"/>
      <c r="H30" s="910"/>
      <c r="I30" s="905"/>
      <c r="J30" s="921"/>
      <c r="K30" s="921"/>
      <c r="L30" s="921"/>
      <c r="M30" s="921"/>
      <c r="N30" s="921"/>
      <c r="O30" s="921"/>
    </row>
    <row r="31" spans="3:15" ht="16.5" x14ac:dyDescent="0.3">
      <c r="C31" s="905"/>
      <c r="D31" s="905"/>
      <c r="E31" s="908"/>
      <c r="F31" s="910"/>
      <c r="G31" s="910"/>
      <c r="H31" s="910"/>
      <c r="I31" s="905"/>
      <c r="J31" s="921"/>
      <c r="K31" s="921"/>
      <c r="L31" s="921"/>
      <c r="M31" s="921"/>
      <c r="N31" s="921"/>
      <c r="O31" s="921"/>
    </row>
    <row r="32" spans="3:15" ht="16.5" x14ac:dyDescent="0.3">
      <c r="C32" s="905"/>
      <c r="D32" s="905"/>
      <c r="E32" s="908"/>
      <c r="F32" s="909" t="s">
        <v>627</v>
      </c>
      <c r="G32" s="910"/>
      <c r="H32" s="910"/>
      <c r="I32" s="905"/>
      <c r="J32" s="921"/>
      <c r="K32" s="921"/>
      <c r="L32" s="921"/>
      <c r="M32" s="921"/>
      <c r="N32" s="921"/>
      <c r="O32" s="921"/>
    </row>
    <row r="33" spans="3:16" ht="16.5" x14ac:dyDescent="0.3">
      <c r="C33" s="905"/>
      <c r="D33" s="905"/>
      <c r="E33" s="908"/>
      <c r="F33" s="910"/>
      <c r="G33" s="910"/>
      <c r="H33" s="910"/>
      <c r="I33" s="905"/>
      <c r="J33" s="921"/>
      <c r="K33" s="921"/>
      <c r="L33" s="921"/>
      <c r="M33" s="921"/>
      <c r="N33" s="921"/>
      <c r="O33" s="921"/>
    </row>
    <row r="34" spans="3:16" ht="16.5" x14ac:dyDescent="0.3">
      <c r="C34" s="905"/>
      <c r="D34" s="905"/>
      <c r="E34" s="908"/>
      <c r="F34" s="910"/>
      <c r="G34" s="910" t="s">
        <v>80</v>
      </c>
      <c r="H34" s="910"/>
      <c r="I34" s="905"/>
      <c r="J34" s="918">
        <v>0</v>
      </c>
      <c r="K34" s="918">
        <v>0</v>
      </c>
      <c r="L34" s="918">
        <v>0</v>
      </c>
      <c r="M34" s="918">
        <v>0</v>
      </c>
      <c r="N34" s="918">
        <v>0</v>
      </c>
      <c r="O34" s="918">
        <v>0</v>
      </c>
    </row>
    <row r="35" spans="3:16" ht="16.5" x14ac:dyDescent="0.3">
      <c r="C35" s="905"/>
      <c r="D35" s="905"/>
      <c r="E35" s="908"/>
      <c r="F35" s="910"/>
      <c r="G35" s="910" t="s">
        <v>628</v>
      </c>
      <c r="H35" s="910"/>
      <c r="I35" s="905"/>
      <c r="J35" s="918">
        <v>0</v>
      </c>
      <c r="K35" s="918">
        <v>0</v>
      </c>
      <c r="L35" s="918">
        <v>0</v>
      </c>
      <c r="M35" s="918">
        <v>0</v>
      </c>
      <c r="N35" s="918">
        <v>0</v>
      </c>
      <c r="O35" s="918">
        <v>0</v>
      </c>
    </row>
    <row r="36" spans="3:16" ht="16.5" x14ac:dyDescent="0.3">
      <c r="C36" s="905"/>
      <c r="D36" s="905"/>
      <c r="E36" s="908"/>
      <c r="F36" s="910"/>
      <c r="G36" s="910"/>
      <c r="H36" s="910"/>
      <c r="I36" s="905"/>
      <c r="J36" s="921"/>
      <c r="K36" s="921"/>
      <c r="L36" s="921"/>
      <c r="M36" s="921"/>
      <c r="N36" s="921"/>
      <c r="O36" s="921"/>
    </row>
    <row r="37" spans="3:16" ht="16.5" x14ac:dyDescent="0.3">
      <c r="C37" s="905"/>
      <c r="D37" s="905"/>
      <c r="E37" s="908"/>
      <c r="F37" s="910"/>
      <c r="G37" s="910" t="s">
        <v>629</v>
      </c>
      <c r="H37" s="910"/>
      <c r="I37" s="905"/>
      <c r="J37" s="919">
        <f t="shared" ref="J37:O37" si="2">J35+J34</f>
        <v>0</v>
      </c>
      <c r="K37" s="919">
        <f t="shared" si="2"/>
        <v>0</v>
      </c>
      <c r="L37" s="919">
        <f t="shared" si="2"/>
        <v>0</v>
      </c>
      <c r="M37" s="919">
        <f t="shared" si="2"/>
        <v>0</v>
      </c>
      <c r="N37" s="919">
        <f t="shared" si="2"/>
        <v>0</v>
      </c>
      <c r="O37" s="919">
        <f t="shared" si="2"/>
        <v>0</v>
      </c>
    </row>
    <row r="38" spans="3:16" ht="16.5" x14ac:dyDescent="0.3">
      <c r="C38" s="905"/>
      <c r="D38" s="905"/>
      <c r="E38" s="908"/>
      <c r="F38" s="910"/>
      <c r="G38" s="910"/>
      <c r="H38" s="910"/>
      <c r="I38" s="905"/>
      <c r="J38" s="921"/>
      <c r="K38" s="921"/>
      <c r="L38" s="921"/>
      <c r="M38" s="921"/>
      <c r="N38" s="921"/>
      <c r="O38" s="921"/>
    </row>
    <row r="39" spans="3:16" ht="16.5" x14ac:dyDescent="0.3">
      <c r="C39" s="905"/>
      <c r="D39" s="905"/>
      <c r="E39" s="908"/>
      <c r="F39" s="909" t="s">
        <v>630</v>
      </c>
      <c r="G39" s="910"/>
      <c r="H39" s="910"/>
      <c r="I39" s="905"/>
      <c r="J39" s="921"/>
      <c r="K39" s="921"/>
      <c r="L39" s="921"/>
      <c r="M39" s="921"/>
      <c r="N39" s="921"/>
      <c r="O39" s="921"/>
    </row>
    <row r="40" spans="3:16" ht="16.5" x14ac:dyDescent="0.3">
      <c r="C40" s="905"/>
      <c r="D40" s="905"/>
      <c r="E40" s="908"/>
      <c r="F40" s="910"/>
      <c r="G40" s="910" t="s">
        <v>631</v>
      </c>
      <c r="H40" s="910"/>
      <c r="I40" s="905"/>
      <c r="J40" s="918">
        <v>0</v>
      </c>
      <c r="K40" s="918">
        <v>0</v>
      </c>
      <c r="L40" s="918">
        <v>0</v>
      </c>
      <c r="M40" s="918">
        <v>0</v>
      </c>
      <c r="N40" s="918">
        <v>0</v>
      </c>
      <c r="O40" s="918">
        <v>0</v>
      </c>
    </row>
    <row r="41" spans="3:16" ht="16.5" x14ac:dyDescent="0.3">
      <c r="C41" s="905"/>
      <c r="D41" s="905"/>
      <c r="E41" s="908"/>
      <c r="F41" s="910"/>
      <c r="G41" s="910" t="s">
        <v>632</v>
      </c>
      <c r="H41" s="910"/>
      <c r="I41" s="905"/>
      <c r="J41" s="918">
        <v>0</v>
      </c>
      <c r="K41" s="918">
        <v>0</v>
      </c>
      <c r="L41" s="918">
        <v>0</v>
      </c>
      <c r="M41" s="918">
        <v>0</v>
      </c>
      <c r="N41" s="918">
        <v>0</v>
      </c>
      <c r="O41" s="918">
        <v>0</v>
      </c>
    </row>
    <row r="42" spans="3:16" ht="16.5" x14ac:dyDescent="0.3">
      <c r="C42" s="905"/>
      <c r="D42" s="905"/>
      <c r="E42" s="908"/>
      <c r="F42" s="910"/>
      <c r="G42" s="910"/>
      <c r="H42" s="910"/>
      <c r="I42" s="905"/>
      <c r="J42" s="919">
        <f t="shared" ref="J42:O42" si="3">J41+J40</f>
        <v>0</v>
      </c>
      <c r="K42" s="919">
        <f t="shared" si="3"/>
        <v>0</v>
      </c>
      <c r="L42" s="919">
        <f t="shared" si="3"/>
        <v>0</v>
      </c>
      <c r="M42" s="919">
        <f t="shared" si="3"/>
        <v>0</v>
      </c>
      <c r="N42" s="919">
        <f t="shared" si="3"/>
        <v>0</v>
      </c>
      <c r="O42" s="919">
        <f t="shared" si="3"/>
        <v>0</v>
      </c>
    </row>
    <row r="43" spans="3:16" ht="16.5" x14ac:dyDescent="0.3">
      <c r="C43" s="905"/>
      <c r="D43" s="905"/>
      <c r="E43" s="908"/>
      <c r="F43" s="916"/>
      <c r="G43" s="916"/>
      <c r="H43" s="916"/>
      <c r="I43" s="905"/>
      <c r="J43" s="921"/>
      <c r="K43" s="921"/>
      <c r="L43" s="921"/>
      <c r="M43" s="921"/>
      <c r="N43" s="921"/>
      <c r="O43" s="921"/>
    </row>
    <row r="44" spans="3:16" ht="16.5" x14ac:dyDescent="0.3">
      <c r="C44" s="905"/>
      <c r="D44" s="905"/>
      <c r="E44" s="908"/>
      <c r="F44" s="909" t="s">
        <v>633</v>
      </c>
      <c r="G44" s="910"/>
      <c r="H44" s="910"/>
      <c r="I44" s="905"/>
      <c r="J44" s="918">
        <v>0</v>
      </c>
      <c r="K44" s="918">
        <v>0</v>
      </c>
      <c r="L44" s="918">
        <v>0</v>
      </c>
      <c r="M44" s="918">
        <v>0</v>
      </c>
      <c r="N44" s="918">
        <v>0</v>
      </c>
      <c r="O44" s="918">
        <v>0</v>
      </c>
    </row>
    <row r="45" spans="3:16" ht="16.5" x14ac:dyDescent="0.3">
      <c r="C45" s="905"/>
      <c r="D45" s="905"/>
      <c r="E45" s="908"/>
      <c r="F45" s="910"/>
      <c r="G45" s="910" t="s">
        <v>634</v>
      </c>
      <c r="H45" s="910"/>
      <c r="I45" s="905"/>
      <c r="J45" s="918">
        <v>0</v>
      </c>
      <c r="K45" s="918">
        <v>0</v>
      </c>
      <c r="L45" s="918">
        <v>0</v>
      </c>
      <c r="M45" s="918">
        <v>0</v>
      </c>
      <c r="N45" s="918">
        <v>0</v>
      </c>
      <c r="O45" s="918">
        <v>0</v>
      </c>
    </row>
    <row r="46" spans="3:16" ht="16.5" x14ac:dyDescent="0.3">
      <c r="C46" s="905"/>
      <c r="D46" s="905"/>
      <c r="E46" s="908"/>
      <c r="F46" s="910"/>
      <c r="G46" s="910" t="s">
        <v>635</v>
      </c>
      <c r="H46" s="910"/>
      <c r="I46" s="905"/>
      <c r="J46" s="918">
        <f t="shared" ref="J46:O46" si="4">J44*J45</f>
        <v>0</v>
      </c>
      <c r="K46" s="918">
        <f t="shared" si="4"/>
        <v>0</v>
      </c>
      <c r="L46" s="918">
        <f t="shared" si="4"/>
        <v>0</v>
      </c>
      <c r="M46" s="918">
        <f t="shared" si="4"/>
        <v>0</v>
      </c>
      <c r="N46" s="918">
        <f t="shared" si="4"/>
        <v>0</v>
      </c>
      <c r="O46" s="918">
        <f t="shared" si="4"/>
        <v>0</v>
      </c>
    </row>
    <row r="47" spans="3:16" ht="16.5" x14ac:dyDescent="0.3">
      <c r="C47" s="905"/>
      <c r="D47" s="905"/>
      <c r="E47" s="908"/>
      <c r="F47" s="922"/>
      <c r="G47" s="907"/>
      <c r="H47" s="907"/>
      <c r="I47" s="907"/>
      <c r="J47" s="920"/>
      <c r="K47" s="923"/>
      <c r="L47" s="920"/>
      <c r="M47" s="923"/>
      <c r="N47" s="920"/>
      <c r="O47" s="923"/>
      <c r="P47" s="419"/>
    </row>
    <row r="48" spans="3:16" ht="16.5" x14ac:dyDescent="0.3">
      <c r="C48" s="905"/>
      <c r="D48" s="905"/>
      <c r="E48" s="905"/>
      <c r="F48" s="924" t="s">
        <v>140</v>
      </c>
      <c r="G48" s="925"/>
      <c r="H48" s="925"/>
      <c r="I48" s="926"/>
      <c r="J48" s="919">
        <f t="shared" ref="J48:O48" si="5">SUM(J44:J47)</f>
        <v>0</v>
      </c>
      <c r="K48" s="919">
        <f t="shared" si="5"/>
        <v>0</v>
      </c>
      <c r="L48" s="919">
        <f t="shared" si="5"/>
        <v>0</v>
      </c>
      <c r="M48" s="919">
        <f t="shared" si="5"/>
        <v>0</v>
      </c>
      <c r="N48" s="919">
        <f t="shared" si="5"/>
        <v>0</v>
      </c>
      <c r="O48" s="919">
        <f t="shared" si="5"/>
        <v>0</v>
      </c>
    </row>
    <row r="49" spans="1:15" s="495" customFormat="1" ht="17.25" thickBot="1" x14ac:dyDescent="0.35">
      <c r="A49" s="411"/>
      <c r="B49" s="411"/>
      <c r="C49" s="905"/>
      <c r="D49" s="905"/>
      <c r="E49" s="905"/>
      <c r="F49" s="910"/>
      <c r="G49" s="916"/>
      <c r="H49" s="916"/>
      <c r="I49" s="916"/>
      <c r="J49" s="910"/>
      <c r="K49" s="910"/>
      <c r="L49" s="910"/>
      <c r="M49" s="910"/>
      <c r="N49" s="927"/>
      <c r="O49" s="910"/>
    </row>
    <row r="50" spans="1:15" s="495" customFormat="1" ht="16.5" customHeight="1" x14ac:dyDescent="0.2">
      <c r="A50" s="411"/>
      <c r="B50" s="411"/>
      <c r="C50" s="905"/>
      <c r="D50" s="905"/>
      <c r="E50" s="908"/>
      <c r="F50" s="1245" t="s">
        <v>1172</v>
      </c>
      <c r="G50" s="1246"/>
      <c r="H50" s="1246"/>
      <c r="I50" s="1246"/>
      <c r="J50" s="1246"/>
      <c r="K50" s="1246"/>
      <c r="L50" s="1246"/>
      <c r="M50" s="1246"/>
      <c r="N50" s="1246"/>
      <c r="O50" s="1247"/>
    </row>
    <row r="51" spans="1:15" s="495" customFormat="1" ht="16.5" x14ac:dyDescent="0.2">
      <c r="A51" s="411"/>
      <c r="B51" s="411"/>
      <c r="C51" s="905"/>
      <c r="D51" s="905"/>
      <c r="E51" s="905"/>
      <c r="F51" s="1248"/>
      <c r="G51" s="1249"/>
      <c r="H51" s="1249"/>
      <c r="I51" s="1249"/>
      <c r="J51" s="1249"/>
      <c r="K51" s="1249"/>
      <c r="L51" s="1249"/>
      <c r="M51" s="1249"/>
      <c r="N51" s="1249"/>
      <c r="O51" s="1250"/>
    </row>
    <row r="52" spans="1:15" s="495" customFormat="1" ht="16.5" customHeight="1" x14ac:dyDescent="0.2">
      <c r="A52" s="502" t="s">
        <v>713</v>
      </c>
      <c r="B52" s="502" t="s">
        <v>670</v>
      </c>
      <c r="C52" s="905"/>
      <c r="D52" s="905"/>
      <c r="E52" s="905"/>
      <c r="F52" s="1248" t="s">
        <v>1188</v>
      </c>
      <c r="G52" s="1249"/>
      <c r="H52" s="1249"/>
      <c r="I52" s="1249"/>
      <c r="J52" s="1249"/>
      <c r="K52" s="1249"/>
      <c r="L52" s="1249"/>
      <c r="M52" s="1249"/>
      <c r="N52" s="1249"/>
      <c r="O52" s="1250"/>
    </row>
    <row r="53" spans="1:15" s="495" customFormat="1" ht="142.5" customHeight="1" thickBot="1" x14ac:dyDescent="0.25">
      <c r="A53" s="411"/>
      <c r="B53" s="411"/>
      <c r="C53" s="905"/>
      <c r="D53" s="905"/>
      <c r="E53" s="905"/>
      <c r="F53" s="2148" t="s">
        <v>1376</v>
      </c>
      <c r="G53" s="2149"/>
      <c r="H53" s="2149"/>
      <c r="I53" s="2149"/>
      <c r="J53" s="2149"/>
      <c r="K53" s="2149"/>
      <c r="L53" s="2149"/>
      <c r="M53" s="2149"/>
      <c r="N53" s="2149"/>
      <c r="O53" s="2150"/>
    </row>
    <row r="54" spans="1:15" s="495" customFormat="1" ht="16.5" x14ac:dyDescent="0.3">
      <c r="A54" s="411"/>
      <c r="B54" s="411"/>
      <c r="C54" s="905"/>
      <c r="D54" s="905"/>
      <c r="E54" s="905"/>
      <c r="F54" s="910"/>
      <c r="G54" s="767"/>
      <c r="H54" s="767"/>
      <c r="I54" s="767"/>
      <c r="J54" s="60"/>
      <c r="K54" s="60"/>
      <c r="L54" s="60"/>
      <c r="M54" s="60"/>
      <c r="N54" s="60"/>
      <c r="O54" s="60"/>
    </row>
    <row r="55" spans="1:15" x14ac:dyDescent="0.2">
      <c r="F55" s="449"/>
      <c r="M55" s="767"/>
      <c r="N55" s="767"/>
    </row>
    <row r="56" spans="1:15" ht="16.5" x14ac:dyDescent="0.3">
      <c r="F56" s="15"/>
    </row>
  </sheetData>
  <mergeCells count="5">
    <mergeCell ref="F5:M5"/>
    <mergeCell ref="J7:K7"/>
    <mergeCell ref="L7:M7"/>
    <mergeCell ref="N7:O7"/>
    <mergeCell ref="F53:O53"/>
  </mergeCells>
  <phoneticPr fontId="34" type="noConversion"/>
  <printOptions horizontalCentered="1"/>
  <pageMargins left="0.47244094488188981" right="0.47244094488188981" top="0.78740157480314965" bottom="0.39370078740157483" header="0.51181102362204722" footer="0.23622047244094491"/>
  <pageSetup paperSize="9" scale="75"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AB305"/>
  <sheetViews>
    <sheetView showGridLines="0" view="pageBreakPreview" zoomScaleNormal="100" zoomScaleSheetLayoutView="100" workbookViewId="0">
      <selection activeCell="A6" sqref="A6"/>
    </sheetView>
  </sheetViews>
  <sheetFormatPr defaultColWidth="9" defaultRowHeight="16.5" x14ac:dyDescent="0.3"/>
  <cols>
    <col min="1" max="1" width="12.25" style="664" customWidth="1"/>
    <col min="2" max="2" width="7.375" style="1056" customWidth="1"/>
    <col min="3" max="3" width="7.5" style="699" customWidth="1"/>
    <col min="4" max="4" width="4.375" style="1058" bestFit="1" customWidth="1"/>
    <col min="5" max="5" width="2.875" style="634" customWidth="1"/>
    <col min="6" max="6" width="35.625" style="644" customWidth="1"/>
    <col min="7" max="7" width="9" style="1057" customWidth="1"/>
    <col min="8" max="8" width="1.25" style="1057" customWidth="1"/>
    <col min="9" max="9" width="10" style="1057" customWidth="1"/>
    <col min="10" max="10" width="1.75" style="1057" bestFit="1" customWidth="1"/>
    <col min="11" max="11" width="10" style="645" customWidth="1"/>
    <col min="12" max="12" width="0.875" style="1057" customWidth="1"/>
    <col min="13" max="13" width="10" style="1057" customWidth="1"/>
    <col min="14" max="14" width="1.875" style="1057" customWidth="1"/>
    <col min="15" max="15" width="10" style="1057" customWidth="1"/>
    <col min="16" max="17" width="1.25" style="1057" customWidth="1"/>
    <col min="18" max="18" width="1.75" style="1057" customWidth="1"/>
    <col min="19" max="19" width="9" style="1057"/>
    <col min="20" max="20" width="23.625" style="1057" customWidth="1"/>
    <col min="21" max="22" width="9" style="1057"/>
    <col min="23" max="23" width="9" style="1057" customWidth="1"/>
    <col min="24" max="24" width="13" style="1057" customWidth="1"/>
    <col min="25" max="16384" width="9" style="1057"/>
  </cols>
  <sheetData>
    <row r="1" spans="1:19" ht="16.5" customHeight="1" x14ac:dyDescent="0.3">
      <c r="A1" s="240" t="s">
        <v>217</v>
      </c>
      <c r="C1" s="111" t="str">
        <f>IF('Merge Details_Printing instr'!$B$11="Insert details here",'Merge Details_Printing instr'!$A$11,'Merge Details_Printing instr'!$B$11)</f>
        <v>Council Name</v>
      </c>
      <c r="H1" s="1922" t="s">
        <v>315</v>
      </c>
      <c r="I1" s="1068"/>
      <c r="J1" s="1068"/>
      <c r="K1" s="1068"/>
      <c r="L1" s="1068"/>
      <c r="M1" s="1068"/>
      <c r="N1" s="1068"/>
      <c r="O1" s="1068"/>
      <c r="P1" s="1068"/>
      <c r="Q1" s="1068"/>
      <c r="S1" s="1982" t="s">
        <v>2028</v>
      </c>
    </row>
    <row r="2" spans="1:19" s="1059" customFormat="1" ht="16.5" customHeight="1" x14ac:dyDescent="0.3">
      <c r="A2" s="240" t="s">
        <v>719</v>
      </c>
      <c r="B2" s="744" t="s">
        <v>218</v>
      </c>
      <c r="C2" s="119" t="str">
        <f>+'Merge Details_Printing instr'!A12</f>
        <v>2022-2023 Financial Report</v>
      </c>
      <c r="D2" s="635"/>
      <c r="E2" s="636"/>
      <c r="F2" s="636"/>
      <c r="G2" s="636"/>
      <c r="H2" s="1925" t="str">
        <f>+'Merge Details_Printing instr'!A14</f>
        <v>For the Year Ended 30 June 2023</v>
      </c>
      <c r="I2" s="1069"/>
      <c r="J2" s="1069"/>
      <c r="K2" s="1069"/>
      <c r="L2" s="1069"/>
      <c r="M2" s="1069"/>
      <c r="N2" s="1069"/>
      <c r="O2" s="1069"/>
      <c r="P2" s="1069"/>
      <c r="Q2" s="1069"/>
      <c r="R2" s="1057"/>
      <c r="S2" s="1353" t="s">
        <v>1399</v>
      </c>
    </row>
    <row r="3" spans="1:19" s="1059" customFormat="1" x14ac:dyDescent="0.3">
      <c r="A3" s="353"/>
      <c r="B3" s="102"/>
      <c r="C3" s="1025"/>
      <c r="D3" s="1023"/>
      <c r="E3" s="639"/>
      <c r="F3" s="640"/>
      <c r="K3" s="641"/>
      <c r="L3" s="642"/>
      <c r="M3" s="642"/>
      <c r="N3" s="1057"/>
      <c r="O3" s="642"/>
      <c r="P3" s="642"/>
      <c r="Q3" s="642"/>
      <c r="R3" s="1057"/>
      <c r="S3" s="1353" t="s">
        <v>1400</v>
      </c>
    </row>
    <row r="4" spans="1:19" x14ac:dyDescent="0.3">
      <c r="A4" s="240"/>
      <c r="C4" s="1281" t="s">
        <v>298</v>
      </c>
      <c r="D4" s="643">
        <f>+'Note 10.5'!E4+0.1</f>
        <v>10.6</v>
      </c>
      <c r="E4" s="2376" t="s">
        <v>849</v>
      </c>
      <c r="F4" s="2376"/>
      <c r="G4" s="1061" t="s">
        <v>939</v>
      </c>
      <c r="I4" s="648">
        <f>+'Merge Details_Printing instr'!A18</f>
        <v>2023</v>
      </c>
      <c r="J4" s="649"/>
      <c r="K4" s="648">
        <f>+I4-1</f>
        <v>2022</v>
      </c>
      <c r="L4" s="649"/>
      <c r="M4" s="648">
        <f>+K4-1</f>
        <v>2021</v>
      </c>
      <c r="N4" s="650"/>
      <c r="O4" s="648">
        <f>+M4-1</f>
        <v>2020</v>
      </c>
      <c r="P4" s="648"/>
      <c r="Q4" s="649"/>
      <c r="R4" s="643"/>
      <c r="S4" s="1982" t="s">
        <v>2027</v>
      </c>
    </row>
    <row r="5" spans="1:19" x14ac:dyDescent="0.3">
      <c r="A5" s="1920"/>
      <c r="B5" s="1920"/>
      <c r="C5" s="928"/>
      <c r="E5" s="652"/>
      <c r="F5" s="1921"/>
      <c r="I5" s="650" t="s">
        <v>65</v>
      </c>
      <c r="J5" s="654"/>
      <c r="K5" s="650" t="s">
        <v>65</v>
      </c>
      <c r="L5" s="654"/>
      <c r="M5" s="650" t="s">
        <v>65</v>
      </c>
      <c r="N5" s="654"/>
      <c r="O5" s="650" t="s">
        <v>65</v>
      </c>
      <c r="P5" s="654"/>
      <c r="Q5" s="654"/>
      <c r="R5" s="643"/>
    </row>
    <row r="6" spans="1:19" x14ac:dyDescent="0.3">
      <c r="A6" s="1920" t="s">
        <v>516</v>
      </c>
      <c r="B6" s="1920" t="s">
        <v>874</v>
      </c>
      <c r="C6" s="928"/>
      <c r="E6" s="655" t="s">
        <v>215</v>
      </c>
      <c r="F6" s="854" t="s">
        <v>850</v>
      </c>
      <c r="J6" s="657"/>
      <c r="M6" s="1058"/>
      <c r="N6" s="1058"/>
    </row>
    <row r="7" spans="1:19" x14ac:dyDescent="0.3">
      <c r="A7" s="1920"/>
      <c r="B7" s="1920"/>
      <c r="C7" s="928"/>
      <c r="E7" s="655"/>
      <c r="F7" s="1921" t="s">
        <v>1221</v>
      </c>
      <c r="I7" s="658">
        <v>0</v>
      </c>
      <c r="J7" s="658"/>
      <c r="K7" s="658">
        <v>0</v>
      </c>
      <c r="L7" s="645"/>
      <c r="M7" s="658">
        <v>0</v>
      </c>
      <c r="N7" s="658"/>
      <c r="O7" s="658">
        <v>0</v>
      </c>
      <c r="P7" s="658"/>
      <c r="Q7" s="645"/>
    </row>
    <row r="8" spans="1:19" ht="6" customHeight="1" x14ac:dyDescent="0.3">
      <c r="A8" s="1920"/>
      <c r="B8" s="1920"/>
      <c r="C8" s="928"/>
      <c r="E8" s="655"/>
      <c r="F8" s="1921"/>
      <c r="I8" s="658"/>
      <c r="J8" s="658"/>
      <c r="K8" s="658"/>
      <c r="L8" s="645"/>
      <c r="M8" s="658"/>
      <c r="N8" s="658"/>
      <c r="O8" s="658"/>
      <c r="P8" s="658"/>
      <c r="Q8" s="645"/>
    </row>
    <row r="9" spans="1:19" x14ac:dyDescent="0.3">
      <c r="A9" s="1920"/>
      <c r="B9" s="1920"/>
      <c r="C9" s="928"/>
      <c r="E9" s="655"/>
      <c r="F9" s="1921" t="s">
        <v>1291</v>
      </c>
      <c r="I9" s="658"/>
      <c r="J9" s="658"/>
      <c r="K9" s="658"/>
      <c r="L9" s="645"/>
      <c r="M9" s="658"/>
      <c r="N9" s="658"/>
      <c r="O9" s="658"/>
      <c r="P9" s="658"/>
      <c r="Q9" s="645"/>
      <c r="S9" s="1981" t="s">
        <v>2039</v>
      </c>
    </row>
    <row r="10" spans="1:19" x14ac:dyDescent="0.3">
      <c r="A10" s="1920"/>
      <c r="B10" s="1920"/>
      <c r="C10" s="928"/>
      <c r="D10" s="1929"/>
      <c r="E10" s="1989"/>
      <c r="F10" s="1990" t="s">
        <v>2033</v>
      </c>
      <c r="I10" s="658">
        <v>0</v>
      </c>
      <c r="J10" s="658"/>
      <c r="K10" s="658">
        <v>0</v>
      </c>
      <c r="L10" s="658"/>
      <c r="M10" s="658">
        <v>0</v>
      </c>
      <c r="N10" s="658"/>
      <c r="O10" s="658">
        <v>0</v>
      </c>
      <c r="P10" s="658"/>
      <c r="Q10" s="645"/>
      <c r="S10" s="1354"/>
    </row>
    <row r="11" spans="1:19" x14ac:dyDescent="0.3">
      <c r="A11" s="1945"/>
      <c r="B11" s="1945"/>
      <c r="C11" s="928"/>
      <c r="D11" s="1929"/>
      <c r="E11" s="1989"/>
      <c r="F11" s="1990" t="s">
        <v>2032</v>
      </c>
      <c r="I11" s="658">
        <v>0</v>
      </c>
      <c r="J11" s="658"/>
      <c r="K11" s="658">
        <v>0</v>
      </c>
      <c r="L11" s="658"/>
      <c r="M11" s="658">
        <v>0</v>
      </c>
      <c r="N11" s="658"/>
      <c r="O11" s="658">
        <v>0</v>
      </c>
      <c r="P11" s="658"/>
      <c r="Q11" s="645"/>
      <c r="S11" s="1354"/>
    </row>
    <row r="12" spans="1:19" x14ac:dyDescent="0.3">
      <c r="A12" s="1920"/>
      <c r="B12" s="1920"/>
      <c r="C12" s="928"/>
      <c r="D12" s="1929"/>
      <c r="E12" s="1989"/>
      <c r="F12" s="1990" t="s">
        <v>2035</v>
      </c>
      <c r="I12" s="658">
        <v>0</v>
      </c>
      <c r="J12" s="658"/>
      <c r="K12" s="658">
        <v>0</v>
      </c>
      <c r="L12" s="658"/>
      <c r="M12" s="658">
        <v>0</v>
      </c>
      <c r="N12" s="658"/>
      <c r="O12" s="658">
        <v>0</v>
      </c>
      <c r="P12" s="658"/>
      <c r="Q12" s="645"/>
      <c r="S12" s="1354"/>
    </row>
    <row r="13" spans="1:19" x14ac:dyDescent="0.3">
      <c r="A13" s="1945"/>
      <c r="B13" s="1945"/>
      <c r="C13" s="928"/>
      <c r="D13" s="1929"/>
      <c r="E13" s="1989"/>
      <c r="F13" s="1990" t="s">
        <v>1974</v>
      </c>
      <c r="I13" s="658">
        <v>0</v>
      </c>
      <c r="J13" s="658"/>
      <c r="K13" s="658">
        <v>0</v>
      </c>
      <c r="L13" s="658"/>
      <c r="M13" s="658">
        <v>0</v>
      </c>
      <c r="N13" s="658"/>
      <c r="O13" s="658">
        <v>0</v>
      </c>
      <c r="P13" s="658"/>
      <c r="Q13" s="645"/>
    </row>
    <row r="14" spans="1:19" x14ac:dyDescent="0.3">
      <c r="A14" s="1920"/>
      <c r="B14" s="1920"/>
      <c r="C14" s="928"/>
      <c r="D14" s="1929"/>
      <c r="E14" s="1989"/>
      <c r="F14" s="1990" t="s">
        <v>1975</v>
      </c>
      <c r="I14" s="658">
        <v>0</v>
      </c>
      <c r="J14" s="658"/>
      <c r="K14" s="658">
        <v>0</v>
      </c>
      <c r="L14" s="645"/>
      <c r="M14" s="658">
        <v>0</v>
      </c>
      <c r="N14" s="658"/>
      <c r="O14" s="658">
        <v>0</v>
      </c>
      <c r="P14" s="658"/>
      <c r="Q14" s="645"/>
      <c r="S14" s="1353" t="s">
        <v>2037</v>
      </c>
    </row>
    <row r="15" spans="1:19" x14ac:dyDescent="0.3">
      <c r="A15" s="1920"/>
      <c r="B15" s="1920"/>
      <c r="C15" s="928"/>
      <c r="D15" s="1929"/>
      <c r="E15" s="1989"/>
      <c r="F15" s="1990" t="s">
        <v>2034</v>
      </c>
      <c r="I15" s="658">
        <v>0</v>
      </c>
      <c r="J15" s="658"/>
      <c r="K15" s="658">
        <v>0</v>
      </c>
      <c r="L15" s="645"/>
      <c r="M15" s="658">
        <v>0</v>
      </c>
      <c r="N15" s="658"/>
      <c r="O15" s="658">
        <v>0</v>
      </c>
      <c r="P15" s="658"/>
      <c r="Q15" s="645"/>
      <c r="S15" s="1353" t="s">
        <v>2038</v>
      </c>
    </row>
    <row r="16" spans="1:19" x14ac:dyDescent="0.3">
      <c r="A16" s="1920"/>
      <c r="B16" s="1920"/>
      <c r="C16" s="928"/>
      <c r="D16" s="1929"/>
      <c r="E16" s="1989"/>
      <c r="F16" s="1990" t="s">
        <v>2036</v>
      </c>
      <c r="I16" s="658">
        <v>0</v>
      </c>
      <c r="J16" s="658"/>
      <c r="K16" s="658">
        <v>0</v>
      </c>
      <c r="L16" s="645"/>
      <c r="M16" s="658">
        <v>0</v>
      </c>
      <c r="N16" s="658"/>
      <c r="O16" s="658">
        <v>0</v>
      </c>
      <c r="P16" s="658"/>
      <c r="Q16" s="645"/>
    </row>
    <row r="17" spans="1:28" x14ac:dyDescent="0.3">
      <c r="A17" s="1920"/>
      <c r="B17" s="1920"/>
      <c r="C17" s="928"/>
      <c r="D17" s="1929"/>
      <c r="E17" s="655"/>
      <c r="F17" s="1057"/>
      <c r="I17" s="658">
        <v>0</v>
      </c>
      <c r="J17" s="658"/>
      <c r="K17" s="658">
        <v>0</v>
      </c>
      <c r="L17" s="645"/>
      <c r="M17" s="658">
        <v>0</v>
      </c>
      <c r="N17" s="658"/>
      <c r="O17" s="658">
        <v>0</v>
      </c>
      <c r="P17" s="658"/>
      <c r="Q17" s="645"/>
    </row>
    <row r="18" spans="1:28" ht="6" customHeight="1" x14ac:dyDescent="0.3">
      <c r="A18" s="1920"/>
      <c r="B18" s="1920"/>
      <c r="C18" s="928"/>
      <c r="D18" s="1929"/>
      <c r="E18" s="655"/>
      <c r="F18" s="1921"/>
      <c r="I18" s="658"/>
      <c r="J18" s="658"/>
      <c r="K18" s="658"/>
      <c r="L18" s="645"/>
      <c r="M18" s="658"/>
      <c r="N18" s="658"/>
      <c r="O18" s="658"/>
      <c r="P18" s="658"/>
      <c r="Q18" s="645"/>
    </row>
    <row r="19" spans="1:28" x14ac:dyDescent="0.3">
      <c r="A19" s="1920"/>
      <c r="B19" s="1920"/>
      <c r="C19" s="928"/>
      <c r="D19" s="1929"/>
      <c r="E19" s="655"/>
      <c r="F19" s="1921" t="s">
        <v>1292</v>
      </c>
      <c r="I19" s="658"/>
      <c r="J19" s="658"/>
      <c r="K19" s="658"/>
      <c r="L19" s="645"/>
      <c r="M19" s="658"/>
      <c r="N19" s="658"/>
      <c r="O19" s="658"/>
      <c r="P19" s="658"/>
      <c r="Q19" s="645"/>
    </row>
    <row r="20" spans="1:28" x14ac:dyDescent="0.3">
      <c r="A20" s="1920"/>
      <c r="B20" s="1920"/>
      <c r="C20" s="928"/>
      <c r="D20" s="1929"/>
      <c r="E20" s="1989"/>
      <c r="F20" s="1990" t="s">
        <v>1976</v>
      </c>
      <c r="I20" s="658">
        <v>0</v>
      </c>
      <c r="J20" s="658"/>
      <c r="K20" s="658">
        <v>0</v>
      </c>
      <c r="L20" s="645"/>
      <c r="M20" s="658">
        <v>0</v>
      </c>
      <c r="N20" s="658"/>
      <c r="O20" s="658">
        <v>0</v>
      </c>
      <c r="P20" s="658"/>
      <c r="Q20" s="645"/>
    </row>
    <row r="21" spans="1:28" x14ac:dyDescent="0.3">
      <c r="A21" s="1945"/>
      <c r="B21" s="1945"/>
      <c r="C21" s="928"/>
      <c r="D21" s="1929"/>
      <c r="E21" s="1989"/>
      <c r="F21" s="2001" t="s">
        <v>2058</v>
      </c>
      <c r="I21" s="658">
        <v>0</v>
      </c>
      <c r="J21" s="658"/>
      <c r="K21" s="658">
        <v>0</v>
      </c>
      <c r="L21" s="645"/>
      <c r="M21" s="658">
        <v>0</v>
      </c>
      <c r="N21" s="658"/>
      <c r="O21" s="658">
        <v>0</v>
      </c>
      <c r="P21" s="658"/>
      <c r="Q21" s="645"/>
      <c r="S21" s="1981" t="s">
        <v>2059</v>
      </c>
    </row>
    <row r="22" spans="1:28" x14ac:dyDescent="0.3">
      <c r="A22" s="1920"/>
      <c r="B22" s="1920"/>
      <c r="C22" s="928"/>
      <c r="D22" s="1929"/>
      <c r="E22" s="1989"/>
      <c r="F22" s="1990" t="s">
        <v>1977</v>
      </c>
      <c r="I22" s="658">
        <v>0</v>
      </c>
      <c r="J22" s="658"/>
      <c r="K22" s="658">
        <v>0</v>
      </c>
      <c r="L22" s="645"/>
      <c r="M22" s="658">
        <v>0</v>
      </c>
      <c r="N22" s="658"/>
      <c r="O22" s="658">
        <v>0</v>
      </c>
      <c r="P22" s="658"/>
      <c r="Q22" s="645"/>
    </row>
    <row r="23" spans="1:28" x14ac:dyDescent="0.3">
      <c r="A23" s="1920"/>
      <c r="B23" s="1920"/>
      <c r="C23" s="928"/>
      <c r="D23" s="1929"/>
      <c r="E23" s="1989"/>
      <c r="F23" s="1990" t="s">
        <v>2036</v>
      </c>
      <c r="I23" s="658">
        <v>0</v>
      </c>
      <c r="J23" s="658"/>
      <c r="K23" s="658">
        <v>0</v>
      </c>
      <c r="L23" s="645"/>
      <c r="M23" s="658">
        <v>0</v>
      </c>
      <c r="N23" s="658"/>
      <c r="O23" s="658">
        <v>0</v>
      </c>
      <c r="P23" s="658"/>
      <c r="Q23" s="645"/>
    </row>
    <row r="24" spans="1:28" x14ac:dyDescent="0.3">
      <c r="A24" s="1920"/>
      <c r="B24" s="1920"/>
      <c r="C24" s="928"/>
      <c r="D24" s="928"/>
      <c r="E24" s="655"/>
      <c r="F24" s="1921" t="s">
        <v>937</v>
      </c>
      <c r="G24" s="664">
        <v>0</v>
      </c>
      <c r="I24" s="712">
        <f>SUM(I7:I23)</f>
        <v>0</v>
      </c>
      <c r="J24" s="658"/>
      <c r="K24" s="712">
        <f>SUM(K7:K23)</f>
        <v>0</v>
      </c>
      <c r="L24" s="645"/>
      <c r="M24" s="712">
        <f>SUM(M7:M23)</f>
        <v>0</v>
      </c>
      <c r="N24" s="658"/>
      <c r="O24" s="712">
        <f>SUM(O7:O23)</f>
        <v>0</v>
      </c>
      <c r="P24" s="658"/>
      <c r="Q24" s="645"/>
    </row>
    <row r="25" spans="1:28" ht="7.5" customHeight="1" x14ac:dyDescent="0.3">
      <c r="A25" s="1920"/>
      <c r="B25" s="1920"/>
      <c r="C25" s="928"/>
      <c r="D25" s="928"/>
      <c r="E25" s="655"/>
      <c r="F25" s="1921"/>
      <c r="J25" s="657"/>
      <c r="K25" s="1057"/>
      <c r="N25" s="1058"/>
    </row>
    <row r="26" spans="1:28" x14ac:dyDescent="0.3">
      <c r="A26" s="1920"/>
      <c r="B26" s="1920"/>
      <c r="C26" s="928"/>
      <c r="D26" s="928"/>
      <c r="E26" s="655"/>
      <c r="F26" s="2236" t="s">
        <v>1293</v>
      </c>
      <c r="G26" s="2236"/>
      <c r="H26" s="2236"/>
      <c r="I26" s="2236"/>
      <c r="J26" s="2236"/>
      <c r="K26" s="2236"/>
      <c r="L26" s="2236"/>
      <c r="M26" s="2236"/>
      <c r="N26" s="2236"/>
      <c r="O26" s="2236"/>
      <c r="P26" s="714"/>
      <c r="Q26" s="714"/>
      <c r="S26" s="975" t="s">
        <v>1426</v>
      </c>
      <c r="T26" s="634"/>
      <c r="U26" s="634"/>
      <c r="V26" s="634"/>
      <c r="W26" s="634"/>
      <c r="X26" s="634"/>
      <c r="Y26" s="634"/>
      <c r="Z26" s="634"/>
      <c r="AA26" s="634"/>
      <c r="AB26" s="634"/>
    </row>
    <row r="27" spans="1:28" x14ac:dyDescent="0.3">
      <c r="A27" s="1920"/>
      <c r="B27" s="1920"/>
      <c r="C27" s="928"/>
      <c r="D27" s="928"/>
      <c r="E27" s="655"/>
      <c r="F27" s="2288" t="s">
        <v>940</v>
      </c>
      <c r="G27" s="2288"/>
      <c r="H27" s="2288"/>
      <c r="I27" s="2288"/>
      <c r="J27" s="2288"/>
      <c r="K27" s="2288"/>
      <c r="L27" s="2288"/>
      <c r="M27" s="2288"/>
      <c r="N27" s="2288"/>
      <c r="O27" s="2288"/>
      <c r="P27" s="1921"/>
      <c r="Q27" s="1921"/>
    </row>
    <row r="28" spans="1:28" x14ac:dyDescent="0.3">
      <c r="A28" s="1920"/>
      <c r="B28" s="1920"/>
      <c r="C28" s="928"/>
      <c r="E28" s="659"/>
      <c r="I28" s="654"/>
      <c r="J28" s="657"/>
      <c r="K28" s="654"/>
      <c r="M28" s="654"/>
      <c r="N28" s="1058"/>
      <c r="O28" s="654"/>
      <c r="P28" s="654"/>
    </row>
    <row r="29" spans="1:28" x14ac:dyDescent="0.3">
      <c r="A29" s="1920"/>
      <c r="B29" s="1920"/>
      <c r="C29" s="928"/>
      <c r="E29" s="659" t="s">
        <v>95</v>
      </c>
      <c r="F29" s="854" t="s">
        <v>852</v>
      </c>
      <c r="G29" s="660"/>
      <c r="H29" s="660"/>
      <c r="I29" s="654"/>
      <c r="J29" s="660"/>
      <c r="K29" s="660"/>
      <c r="L29" s="660"/>
      <c r="M29" s="660"/>
      <c r="N29" s="660"/>
      <c r="O29" s="660"/>
      <c r="P29" s="660"/>
      <c r="Q29" s="660"/>
    </row>
    <row r="30" spans="1:28" x14ac:dyDescent="0.3">
      <c r="A30" s="1920"/>
      <c r="B30" s="1920"/>
      <c r="C30" s="928"/>
      <c r="E30" s="659"/>
      <c r="F30" s="661" t="s">
        <v>850</v>
      </c>
      <c r="I30" s="662">
        <f>+I24</f>
        <v>0</v>
      </c>
      <c r="J30" s="2370"/>
      <c r="K30" s="662">
        <f>+K24</f>
        <v>0</v>
      </c>
      <c r="L30" s="645"/>
      <c r="M30" s="662">
        <f>+M24</f>
        <v>0</v>
      </c>
      <c r="N30" s="2370" t="s">
        <v>851</v>
      </c>
      <c r="O30" s="662">
        <f>+O24</f>
        <v>0</v>
      </c>
      <c r="P30" s="711"/>
      <c r="Q30" s="645"/>
    </row>
    <row r="31" spans="1:28" x14ac:dyDescent="0.3">
      <c r="A31" s="1920"/>
      <c r="B31" s="1920"/>
      <c r="C31" s="928"/>
      <c r="E31" s="659"/>
      <c r="F31" s="1921" t="s">
        <v>853</v>
      </c>
      <c r="I31" s="1923">
        <f>+I7</f>
        <v>0</v>
      </c>
      <c r="J31" s="2370"/>
      <c r="K31" s="1923">
        <f>+K7</f>
        <v>0</v>
      </c>
      <c r="M31" s="1923">
        <f>+M7</f>
        <v>0</v>
      </c>
      <c r="N31" s="2377"/>
      <c r="O31" s="1923">
        <f>+O7</f>
        <v>0</v>
      </c>
      <c r="P31" s="711"/>
    </row>
    <row r="32" spans="1:28" ht="5.25" customHeight="1" x14ac:dyDescent="0.3">
      <c r="A32" s="1920"/>
      <c r="B32" s="1920"/>
      <c r="C32" s="928"/>
      <c r="E32" s="659"/>
      <c r="F32" s="1921"/>
      <c r="I32" s="1923"/>
      <c r="J32" s="1926"/>
      <c r="K32" s="1923"/>
      <c r="M32" s="1923"/>
      <c r="N32" s="1928"/>
      <c r="O32" s="1923"/>
      <c r="P32" s="711"/>
    </row>
    <row r="33" spans="1:19" ht="16.5" customHeight="1" x14ac:dyDescent="0.3">
      <c r="A33" s="1920"/>
      <c r="B33" s="1920"/>
      <c r="C33" s="928"/>
      <c r="E33" s="659"/>
      <c r="F33" s="1921" t="s">
        <v>938</v>
      </c>
      <c r="G33" s="719">
        <v>0</v>
      </c>
      <c r="I33" s="718" t="e">
        <f>+I30/I31</f>
        <v>#DIV/0!</v>
      </c>
      <c r="J33" s="1926"/>
      <c r="K33" s="718" t="e">
        <f>+K30/K31</f>
        <v>#DIV/0!</v>
      </c>
      <c r="M33" s="718" t="e">
        <f>+M30/M31</f>
        <v>#DIV/0!</v>
      </c>
      <c r="N33" s="1928"/>
      <c r="O33" s="718" t="e">
        <f>+O30/O31</f>
        <v>#DIV/0!</v>
      </c>
      <c r="P33" s="711"/>
    </row>
    <row r="34" spans="1:19" ht="7.5" customHeight="1" x14ac:dyDescent="0.3">
      <c r="A34" s="1920"/>
      <c r="B34" s="1920"/>
      <c r="C34" s="928"/>
      <c r="E34" s="659"/>
      <c r="F34" s="1921"/>
      <c r="G34" s="1921"/>
      <c r="H34" s="1921"/>
      <c r="I34" s="718"/>
      <c r="K34" s="718"/>
      <c r="M34" s="718"/>
      <c r="N34" s="657"/>
      <c r="O34" s="718"/>
    </row>
    <row r="35" spans="1:19" x14ac:dyDescent="0.3">
      <c r="A35" s="1920"/>
      <c r="B35" s="1920"/>
      <c r="C35" s="928"/>
      <c r="E35" s="659"/>
      <c r="F35" s="2236" t="s">
        <v>854</v>
      </c>
      <c r="G35" s="2236"/>
      <c r="H35" s="2236"/>
      <c r="I35" s="2236"/>
      <c r="J35" s="2236"/>
      <c r="K35" s="2236"/>
      <c r="L35" s="2236"/>
      <c r="M35" s="2236"/>
      <c r="N35" s="2236"/>
      <c r="O35" s="2236"/>
      <c r="P35" s="2236"/>
      <c r="Q35" s="2236"/>
      <c r="S35" s="975" t="s">
        <v>1426</v>
      </c>
    </row>
    <row r="36" spans="1:19" x14ac:dyDescent="0.3">
      <c r="A36" s="1920"/>
      <c r="B36" s="1920"/>
      <c r="C36" s="928"/>
      <c r="E36" s="655"/>
      <c r="F36" s="2288" t="s">
        <v>940</v>
      </c>
      <c r="G36" s="2288"/>
      <c r="H36" s="2288"/>
      <c r="I36" s="2288"/>
      <c r="J36" s="2288"/>
      <c r="K36" s="2288"/>
      <c r="L36" s="2288"/>
      <c r="M36" s="2288"/>
      <c r="N36" s="2288"/>
      <c r="O36" s="2288"/>
      <c r="P36" s="1921"/>
      <c r="Q36" s="1921"/>
    </row>
    <row r="37" spans="1:19" x14ac:dyDescent="0.3">
      <c r="A37" s="1920"/>
      <c r="B37" s="1920"/>
      <c r="C37" s="928"/>
      <c r="E37" s="659"/>
      <c r="F37" s="1921"/>
      <c r="I37" s="654"/>
      <c r="J37" s="654"/>
      <c r="K37" s="654"/>
      <c r="L37" s="654"/>
      <c r="M37" s="654"/>
      <c r="N37" s="654"/>
      <c r="O37" s="654"/>
      <c r="P37" s="654"/>
    </row>
    <row r="38" spans="1:19" x14ac:dyDescent="0.3">
      <c r="A38" s="1920"/>
      <c r="B38" s="1920"/>
      <c r="C38" s="928"/>
      <c r="E38" s="659" t="s">
        <v>96</v>
      </c>
      <c r="F38" s="854" t="s">
        <v>855</v>
      </c>
      <c r="G38" s="660"/>
      <c r="H38" s="660"/>
      <c r="I38" s="660"/>
      <c r="J38" s="660"/>
      <c r="K38" s="660"/>
      <c r="L38" s="660"/>
      <c r="M38" s="660"/>
      <c r="N38" s="660"/>
      <c r="O38" s="660"/>
      <c r="P38" s="660"/>
      <c r="Q38" s="660"/>
    </row>
    <row r="39" spans="1:19" x14ac:dyDescent="0.3">
      <c r="A39" s="1920"/>
      <c r="B39" s="1920"/>
      <c r="C39" s="928"/>
      <c r="E39" s="659"/>
      <c r="F39" s="1921" t="s">
        <v>941</v>
      </c>
      <c r="I39" s="658">
        <v>0</v>
      </c>
      <c r="J39" s="658"/>
      <c r="K39" s="658">
        <v>0</v>
      </c>
      <c r="L39" s="645"/>
      <c r="M39" s="658">
        <v>0</v>
      </c>
      <c r="N39" s="658"/>
      <c r="O39" s="658">
        <v>0</v>
      </c>
      <c r="P39" s="658"/>
      <c r="Q39" s="645"/>
    </row>
    <row r="40" spans="1:19" x14ac:dyDescent="0.3">
      <c r="A40" s="1920"/>
      <c r="B40" s="1920"/>
      <c r="C40" s="928"/>
      <c r="E40" s="659"/>
      <c r="F40" s="1921" t="s">
        <v>942</v>
      </c>
      <c r="I40" s="658">
        <v>0</v>
      </c>
      <c r="J40" s="658"/>
      <c r="K40" s="658">
        <v>0</v>
      </c>
      <c r="L40" s="645"/>
      <c r="M40" s="658">
        <v>0</v>
      </c>
      <c r="N40" s="658"/>
      <c r="O40" s="658">
        <v>0</v>
      </c>
      <c r="P40" s="658"/>
      <c r="Q40" s="645"/>
    </row>
    <row r="41" spans="1:19" x14ac:dyDescent="0.3">
      <c r="A41" s="1920"/>
      <c r="B41" s="1920"/>
      <c r="C41" s="928"/>
      <c r="E41" s="655"/>
      <c r="F41" s="1921" t="s">
        <v>855</v>
      </c>
      <c r="G41" s="715">
        <v>0</v>
      </c>
      <c r="I41" s="712">
        <f>+I39-I40</f>
        <v>0</v>
      </c>
      <c r="J41" s="658"/>
      <c r="K41" s="712">
        <f>+K39-K40</f>
        <v>0</v>
      </c>
      <c r="L41" s="645"/>
      <c r="M41" s="712">
        <f>+M39-M40</f>
        <v>0</v>
      </c>
      <c r="N41" s="658"/>
      <c r="O41" s="712">
        <f>+O39-O40</f>
        <v>0</v>
      </c>
      <c r="P41" s="658"/>
      <c r="Q41" s="645"/>
    </row>
    <row r="42" spans="1:19" ht="7.5" customHeight="1" x14ac:dyDescent="0.3">
      <c r="A42" s="1920"/>
      <c r="B42" s="1920"/>
      <c r="C42" s="928"/>
      <c r="E42" s="659"/>
      <c r="F42" s="1921"/>
      <c r="I42" s="657"/>
      <c r="M42" s="657"/>
      <c r="N42" s="657"/>
      <c r="O42" s="645"/>
      <c r="P42" s="645"/>
    </row>
    <row r="43" spans="1:19" ht="35.25" customHeight="1" x14ac:dyDescent="0.3">
      <c r="A43" s="1920"/>
      <c r="B43" s="1920"/>
      <c r="C43" s="928"/>
      <c r="E43" s="659"/>
      <c r="F43" s="2236" t="s">
        <v>856</v>
      </c>
      <c r="G43" s="2236"/>
      <c r="H43" s="2236"/>
      <c r="I43" s="2236"/>
      <c r="J43" s="2236"/>
      <c r="K43" s="2236"/>
      <c r="L43" s="2236"/>
      <c r="M43" s="2236"/>
      <c r="N43" s="2236"/>
      <c r="O43" s="2236"/>
      <c r="P43" s="2236"/>
      <c r="Q43" s="2236"/>
      <c r="S43" s="975" t="s">
        <v>1426</v>
      </c>
    </row>
    <row r="44" spans="1:19" x14ac:dyDescent="0.3">
      <c r="A44" s="1920"/>
      <c r="B44" s="1920"/>
      <c r="C44" s="928"/>
      <c r="E44" s="655"/>
      <c r="F44" s="2288" t="s">
        <v>940</v>
      </c>
      <c r="G44" s="2288"/>
      <c r="H44" s="2288"/>
      <c r="I44" s="2288"/>
      <c r="J44" s="2288"/>
      <c r="K44" s="2288"/>
      <c r="L44" s="2288"/>
      <c r="M44" s="2288"/>
      <c r="N44" s="2288"/>
      <c r="O44" s="2288"/>
      <c r="P44" s="1921"/>
      <c r="Q44" s="1921"/>
    </row>
    <row r="45" spans="1:19" x14ac:dyDescent="0.3">
      <c r="A45" s="1920"/>
      <c r="B45" s="1920"/>
      <c r="C45" s="928"/>
      <c r="E45" s="659"/>
      <c r="F45" s="1921"/>
      <c r="I45" s="654"/>
      <c r="J45" s="657"/>
      <c r="K45" s="654"/>
      <c r="M45" s="654"/>
      <c r="N45" s="1058"/>
      <c r="O45" s="654"/>
      <c r="P45" s="654"/>
    </row>
    <row r="46" spans="1:19" x14ac:dyDescent="0.3">
      <c r="A46" s="1920"/>
      <c r="B46" s="1920"/>
      <c r="C46" s="928"/>
      <c r="E46" s="659" t="s">
        <v>54</v>
      </c>
      <c r="F46" s="854" t="s">
        <v>857</v>
      </c>
      <c r="G46" s="664"/>
      <c r="H46" s="664"/>
      <c r="J46" s="657"/>
      <c r="M46" s="1058"/>
      <c r="N46" s="657"/>
    </row>
    <row r="47" spans="1:19" x14ac:dyDescent="0.3">
      <c r="A47" s="1920"/>
      <c r="B47" s="1920"/>
      <c r="C47" s="928"/>
      <c r="E47" s="659"/>
      <c r="F47" s="665" t="s">
        <v>855</v>
      </c>
      <c r="I47" s="666">
        <v>0</v>
      </c>
      <c r="J47" s="2370"/>
      <c r="K47" s="666">
        <v>0</v>
      </c>
      <c r="L47" s="645"/>
      <c r="M47" s="666">
        <v>0</v>
      </c>
      <c r="N47" s="2370"/>
      <c r="O47" s="666">
        <v>0</v>
      </c>
      <c r="P47" s="711"/>
      <c r="Q47" s="645"/>
    </row>
    <row r="48" spans="1:19" x14ac:dyDescent="0.3">
      <c r="A48" s="1920"/>
      <c r="B48" s="1920"/>
      <c r="C48" s="928"/>
      <c r="E48" s="659"/>
      <c r="F48" s="667" t="s">
        <v>853</v>
      </c>
      <c r="I48" s="668">
        <v>0</v>
      </c>
      <c r="J48" s="2370"/>
      <c r="K48" s="668">
        <v>0</v>
      </c>
      <c r="M48" s="668">
        <v>0</v>
      </c>
      <c r="N48" s="2370"/>
      <c r="O48" s="668">
        <v>0</v>
      </c>
      <c r="P48" s="711"/>
    </row>
    <row r="49" spans="1:24" ht="5.25" customHeight="1" x14ac:dyDescent="0.3">
      <c r="A49" s="1920"/>
      <c r="B49" s="1920"/>
      <c r="C49" s="928"/>
      <c r="E49" s="659"/>
      <c r="F49" s="1921"/>
      <c r="I49" s="1923"/>
      <c r="J49" s="1926"/>
      <c r="K49" s="1923"/>
      <c r="M49" s="1923"/>
      <c r="N49" s="1928"/>
      <c r="O49" s="1923"/>
      <c r="P49" s="711"/>
    </row>
    <row r="50" spans="1:24" ht="16.5" customHeight="1" x14ac:dyDescent="0.3">
      <c r="A50" s="1920"/>
      <c r="B50" s="1920"/>
      <c r="C50" s="928"/>
      <c r="E50" s="659"/>
      <c r="F50" s="1921" t="s">
        <v>943</v>
      </c>
      <c r="G50" s="716" t="s">
        <v>948</v>
      </c>
      <c r="I50" s="718" t="e">
        <f>+I47/I48</f>
        <v>#DIV/0!</v>
      </c>
      <c r="J50" s="1926"/>
      <c r="K50" s="718" t="e">
        <f>+K47/K48</f>
        <v>#DIV/0!</v>
      </c>
      <c r="M50" s="718" t="e">
        <f>+M47/M48</f>
        <v>#DIV/0!</v>
      </c>
      <c r="N50" s="1928"/>
      <c r="O50" s="718" t="e">
        <f>+O47/O48</f>
        <v>#DIV/0!</v>
      </c>
      <c r="P50" s="711"/>
    </row>
    <row r="51" spans="1:24" ht="7.5" customHeight="1" x14ac:dyDescent="0.3">
      <c r="A51" s="1920"/>
      <c r="B51" s="1920"/>
      <c r="C51" s="928"/>
      <c r="E51" s="659"/>
      <c r="F51" s="669"/>
      <c r="I51" s="718"/>
      <c r="K51" s="718"/>
      <c r="M51" s="718"/>
      <c r="N51" s="657"/>
      <c r="O51" s="718"/>
    </row>
    <row r="52" spans="1:24" x14ac:dyDescent="0.3">
      <c r="A52" s="1920"/>
      <c r="B52" s="1920"/>
      <c r="C52" s="928"/>
      <c r="E52" s="670"/>
      <c r="F52" s="2234" t="s">
        <v>858</v>
      </c>
      <c r="G52" s="2234"/>
      <c r="H52" s="2234"/>
      <c r="I52" s="2234"/>
      <c r="J52" s="2234"/>
      <c r="K52" s="2234"/>
      <c r="L52" s="2234"/>
      <c r="M52" s="2234"/>
      <c r="N52" s="2234"/>
      <c r="O52" s="2234"/>
      <c r="P52" s="2234"/>
      <c r="Q52" s="2234"/>
      <c r="S52" s="975" t="s">
        <v>1426</v>
      </c>
    </row>
    <row r="53" spans="1:24" x14ac:dyDescent="0.3">
      <c r="A53" s="1920"/>
      <c r="B53" s="1920"/>
      <c r="C53" s="928"/>
      <c r="E53" s="655"/>
      <c r="F53" s="2288" t="s">
        <v>940</v>
      </c>
      <c r="G53" s="2288"/>
      <c r="H53" s="2288"/>
      <c r="I53" s="2288"/>
      <c r="J53" s="2288"/>
      <c r="K53" s="2288"/>
      <c r="L53" s="2288"/>
      <c r="M53" s="2288"/>
      <c r="N53" s="2288"/>
      <c r="O53" s="2288"/>
      <c r="P53" s="1921"/>
      <c r="Q53" s="1921"/>
    </row>
    <row r="54" spans="1:24" x14ac:dyDescent="0.3">
      <c r="A54" s="2371"/>
      <c r="B54" s="2371"/>
      <c r="C54" s="2371"/>
      <c r="D54" s="2371"/>
      <c r="E54" s="2371"/>
      <c r="F54" s="2371"/>
      <c r="G54" s="2371"/>
      <c r="H54" s="2371"/>
      <c r="I54" s="2371"/>
      <c r="J54" s="2371"/>
      <c r="K54" s="2371"/>
      <c r="L54" s="2371"/>
      <c r="M54" s="2371"/>
      <c r="N54" s="2371"/>
      <c r="O54" s="2371"/>
      <c r="P54" s="2371"/>
      <c r="Q54" s="2371"/>
    </row>
    <row r="55" spans="1:24" x14ac:dyDescent="0.3">
      <c r="A55" s="1920"/>
      <c r="B55" s="1920"/>
      <c r="C55" s="928"/>
      <c r="E55" s="659" t="s">
        <v>55</v>
      </c>
      <c r="F55" s="854" t="s">
        <v>860</v>
      </c>
      <c r="J55" s="657"/>
      <c r="M55" s="1058"/>
      <c r="N55" s="657"/>
      <c r="T55" s="1722" t="s">
        <v>1718</v>
      </c>
    </row>
    <row r="56" spans="1:24" ht="39" customHeight="1" x14ac:dyDescent="0.3">
      <c r="A56" s="1996"/>
      <c r="B56" s="1996"/>
      <c r="C56" s="928"/>
      <c r="E56" s="659"/>
      <c r="F56" s="2368" t="s">
        <v>861</v>
      </c>
      <c r="G56" s="2368"/>
      <c r="H56" s="2368"/>
      <c r="I56" s="2368"/>
      <c r="J56" s="2368"/>
      <c r="K56" s="2368"/>
      <c r="L56" s="2368"/>
      <c r="M56" s="2368"/>
      <c r="N56" s="2368"/>
      <c r="O56" s="2368"/>
      <c r="P56" s="2368"/>
      <c r="Q56" s="2368"/>
      <c r="T56" s="2369" t="s">
        <v>1953</v>
      </c>
      <c r="U56" s="2369"/>
      <c r="V56" s="2369"/>
      <c r="W56" s="2369"/>
      <c r="X56" s="2369"/>
    </row>
    <row r="57" spans="1:24" x14ac:dyDescent="0.3">
      <c r="A57" s="1996"/>
      <c r="B57" s="1996"/>
      <c r="C57" s="928"/>
      <c r="F57" s="671" t="s">
        <v>98</v>
      </c>
      <c r="J57" s="657"/>
      <c r="M57" s="1058"/>
      <c r="N57" s="657"/>
      <c r="T57" s="2369"/>
      <c r="U57" s="2369"/>
      <c r="V57" s="2369"/>
      <c r="W57" s="2369"/>
      <c r="X57" s="2369"/>
    </row>
    <row r="58" spans="1:24" x14ac:dyDescent="0.3">
      <c r="A58" s="1996"/>
      <c r="B58" s="1996"/>
      <c r="C58" s="928"/>
      <c r="F58" s="661" t="s">
        <v>1717</v>
      </c>
      <c r="I58" s="662">
        <f>'Note 6'!I33</f>
        <v>82054</v>
      </c>
      <c r="J58" s="2370"/>
      <c r="K58" s="662">
        <f>'Note 6'!K33</f>
        <v>73920</v>
      </c>
      <c r="L58" s="645"/>
      <c r="M58" s="662">
        <v>1</v>
      </c>
      <c r="N58" s="2370"/>
      <c r="O58" s="662">
        <v>1</v>
      </c>
      <c r="P58" s="711"/>
      <c r="Q58" s="645"/>
      <c r="T58" s="2369"/>
      <c r="U58" s="2369"/>
      <c r="V58" s="2369"/>
      <c r="W58" s="2369"/>
      <c r="X58" s="2369"/>
    </row>
    <row r="59" spans="1:24" x14ac:dyDescent="0.3">
      <c r="A59" s="1996"/>
      <c r="B59" s="1996"/>
      <c r="C59" s="928"/>
      <c r="F59" s="1874" t="s">
        <v>1716</v>
      </c>
      <c r="I59" s="1875">
        <f>'Note 6'!I31</f>
        <v>134251</v>
      </c>
      <c r="J59" s="2370"/>
      <c r="K59" s="1875">
        <f>'Note 6'!K31</f>
        <v>123045</v>
      </c>
      <c r="M59" s="1875">
        <v>2</v>
      </c>
      <c r="N59" s="2370"/>
      <c r="O59" s="672">
        <v>2</v>
      </c>
      <c r="P59" s="711"/>
      <c r="T59" s="2369"/>
      <c r="U59" s="2369"/>
      <c r="V59" s="2369"/>
      <c r="W59" s="2369"/>
      <c r="X59" s="2369"/>
    </row>
    <row r="60" spans="1:24" ht="5.25" customHeight="1" x14ac:dyDescent="0.3">
      <c r="A60" s="1996"/>
      <c r="B60" s="1996"/>
      <c r="C60" s="928"/>
      <c r="E60" s="659"/>
      <c r="F60" s="1997"/>
      <c r="I60" s="1998"/>
      <c r="J60" s="2370"/>
      <c r="K60" s="1998"/>
      <c r="M60" s="1998"/>
      <c r="N60" s="2000"/>
      <c r="O60" s="1998"/>
      <c r="P60" s="711"/>
      <c r="T60" s="2369"/>
      <c r="U60" s="2369"/>
      <c r="V60" s="2369"/>
      <c r="W60" s="2369"/>
      <c r="X60" s="2369"/>
    </row>
    <row r="61" spans="1:24" ht="16.5" customHeight="1" x14ac:dyDescent="0.3">
      <c r="A61" s="1996"/>
      <c r="B61" s="1996"/>
      <c r="C61" s="928"/>
      <c r="E61" s="659"/>
      <c r="F61" s="1997" t="s">
        <v>944</v>
      </c>
      <c r="I61" s="718">
        <f t="shared" ref="I61" si="0">+I58/I59</f>
        <v>0.6111984268273607</v>
      </c>
      <c r="J61" s="2370"/>
      <c r="K61" s="718">
        <f>+K58/K59</f>
        <v>0.60075582104108249</v>
      </c>
      <c r="M61" s="718">
        <f>+M58/M59</f>
        <v>0.5</v>
      </c>
      <c r="N61" s="2000"/>
      <c r="O61" s="718">
        <f>+O58/O59</f>
        <v>0.5</v>
      </c>
      <c r="P61" s="711"/>
      <c r="T61" s="2369"/>
      <c r="U61" s="2369"/>
      <c r="V61" s="2369"/>
      <c r="W61" s="2369"/>
      <c r="X61" s="2369"/>
    </row>
    <row r="62" spans="1:24" ht="7.5" customHeight="1" x14ac:dyDescent="0.3">
      <c r="A62" s="1996"/>
      <c r="B62" s="1996"/>
      <c r="C62" s="928"/>
      <c r="I62" s="718"/>
      <c r="K62" s="718"/>
      <c r="M62" s="718"/>
      <c r="O62" s="718"/>
      <c r="T62" s="2369"/>
      <c r="U62" s="2369"/>
      <c r="V62" s="2369"/>
      <c r="W62" s="2369"/>
      <c r="X62" s="2369"/>
    </row>
    <row r="63" spans="1:24" x14ac:dyDescent="0.3">
      <c r="A63" s="1996"/>
      <c r="B63" s="1996"/>
      <c r="C63" s="928"/>
      <c r="F63" s="671" t="s">
        <v>862</v>
      </c>
      <c r="J63" s="657"/>
      <c r="M63" s="1058"/>
      <c r="N63" s="657"/>
      <c r="T63" s="2369"/>
      <c r="U63" s="2369"/>
      <c r="V63" s="2369"/>
      <c r="W63" s="2369"/>
      <c r="X63" s="2369"/>
    </row>
    <row r="64" spans="1:24" x14ac:dyDescent="0.3">
      <c r="A64" s="1996"/>
      <c r="B64" s="1996"/>
      <c r="C64" s="928"/>
      <c r="F64" s="661" t="s">
        <v>1717</v>
      </c>
      <c r="I64" s="662">
        <v>1</v>
      </c>
      <c r="J64" s="2370"/>
      <c r="K64" s="662">
        <v>1</v>
      </c>
      <c r="L64" s="645"/>
      <c r="M64" s="662">
        <v>1</v>
      </c>
      <c r="N64" s="2370"/>
      <c r="O64" s="662">
        <v>1</v>
      </c>
      <c r="P64" s="711"/>
      <c r="Q64" s="645"/>
      <c r="T64" s="2369"/>
      <c r="U64" s="2369"/>
      <c r="V64" s="2369"/>
      <c r="W64" s="2369"/>
      <c r="X64" s="2369"/>
    </row>
    <row r="65" spans="1:25" x14ac:dyDescent="0.3">
      <c r="A65" s="1996"/>
      <c r="B65" s="1996"/>
      <c r="C65" s="928"/>
      <c r="F65" s="1874" t="s">
        <v>1716</v>
      </c>
      <c r="I65" s="1875">
        <v>2</v>
      </c>
      <c r="J65" s="2370"/>
      <c r="K65" s="1875">
        <v>2</v>
      </c>
      <c r="M65" s="1875">
        <v>2</v>
      </c>
      <c r="N65" s="2370"/>
      <c r="O65" s="672">
        <v>2</v>
      </c>
      <c r="P65" s="711"/>
      <c r="T65" s="2369"/>
      <c r="U65" s="2369"/>
      <c r="V65" s="2369"/>
      <c r="W65" s="2369"/>
      <c r="X65" s="2369"/>
    </row>
    <row r="66" spans="1:25" ht="5.25" customHeight="1" x14ac:dyDescent="0.3">
      <c r="A66" s="1996"/>
      <c r="B66" s="1996"/>
      <c r="C66" s="928"/>
      <c r="E66" s="659"/>
      <c r="F66" s="1997"/>
      <c r="I66" s="1998"/>
      <c r="J66" s="1999"/>
      <c r="M66" s="1998"/>
      <c r="N66" s="2000"/>
      <c r="O66" s="1998"/>
      <c r="P66" s="711"/>
      <c r="T66" s="2369"/>
      <c r="U66" s="2369"/>
      <c r="V66" s="2369"/>
      <c r="W66" s="2369"/>
      <c r="X66" s="2369"/>
    </row>
    <row r="67" spans="1:25" ht="16.5" customHeight="1" x14ac:dyDescent="0.3">
      <c r="A67" s="1996"/>
      <c r="B67" s="1996"/>
      <c r="C67" s="928"/>
      <c r="E67" s="659"/>
      <c r="F67" s="1997" t="s">
        <v>944</v>
      </c>
      <c r="I67" s="718">
        <f>+I64/I65</f>
        <v>0.5</v>
      </c>
      <c r="J67" s="1999"/>
      <c r="K67" s="718">
        <f>+K64/K65</f>
        <v>0.5</v>
      </c>
      <c r="M67" s="718">
        <f>+M64/M65</f>
        <v>0.5</v>
      </c>
      <c r="N67" s="2000"/>
      <c r="O67" s="718">
        <f>+O64/O65</f>
        <v>0.5</v>
      </c>
      <c r="P67" s="711"/>
      <c r="T67" s="2369"/>
      <c r="U67" s="2369"/>
      <c r="V67" s="2369"/>
      <c r="W67" s="2369"/>
      <c r="X67" s="2369"/>
    </row>
    <row r="68" spans="1:25" x14ac:dyDescent="0.3">
      <c r="A68" s="1996"/>
      <c r="B68" s="1996"/>
      <c r="C68" s="928"/>
      <c r="F68" s="1997"/>
      <c r="I68" s="718"/>
      <c r="K68" s="718"/>
      <c r="M68" s="718"/>
      <c r="O68" s="718"/>
      <c r="T68" s="2369"/>
      <c r="U68" s="2369"/>
      <c r="V68" s="2369"/>
      <c r="W68" s="2369"/>
      <c r="X68" s="2369"/>
    </row>
    <row r="69" spans="1:25" x14ac:dyDescent="0.3">
      <c r="A69" s="1996"/>
      <c r="B69" s="1996"/>
      <c r="C69" s="928"/>
      <c r="F69" s="1997"/>
      <c r="I69" s="718"/>
      <c r="K69" s="718"/>
      <c r="M69" s="718"/>
      <c r="O69" s="718"/>
      <c r="T69" s="2002"/>
      <c r="U69" s="2002"/>
      <c r="V69" s="2002"/>
      <c r="W69" s="2002"/>
      <c r="X69" s="2002"/>
    </row>
    <row r="70" spans="1:25" x14ac:dyDescent="0.3">
      <c r="A70" s="1996"/>
      <c r="B70" s="1996"/>
      <c r="C70" s="1281" t="s">
        <v>298</v>
      </c>
      <c r="D70" s="643">
        <f>+$D$4</f>
        <v>10.6</v>
      </c>
      <c r="E70" s="655" t="s">
        <v>859</v>
      </c>
      <c r="F70" s="1921"/>
      <c r="I70" s="648">
        <f>I4</f>
        <v>2023</v>
      </c>
      <c r="J70" s="648"/>
      <c r="K70" s="648">
        <f>K4</f>
        <v>2022</v>
      </c>
      <c r="L70" s="648"/>
      <c r="M70" s="648">
        <f>M4</f>
        <v>2021</v>
      </c>
      <c r="N70" s="648"/>
      <c r="O70" s="648">
        <f>O4</f>
        <v>2020</v>
      </c>
      <c r="T70" s="2002"/>
      <c r="U70" s="2002"/>
      <c r="V70" s="2002"/>
      <c r="W70" s="2002"/>
      <c r="X70" s="2002"/>
    </row>
    <row r="71" spans="1:25" x14ac:dyDescent="0.3">
      <c r="A71" s="1996"/>
      <c r="B71" s="1996"/>
      <c r="C71" s="928"/>
      <c r="F71" s="1997"/>
      <c r="I71" s="648" t="s">
        <v>65</v>
      </c>
      <c r="J71" s="654"/>
      <c r="K71" s="648" t="s">
        <v>65</v>
      </c>
      <c r="L71" s="654"/>
      <c r="M71" s="648" t="s">
        <v>65</v>
      </c>
      <c r="N71" s="654"/>
      <c r="O71" s="648" t="s">
        <v>65</v>
      </c>
      <c r="T71" s="2002"/>
      <c r="U71" s="2002"/>
      <c r="V71" s="2002"/>
      <c r="W71" s="2002"/>
      <c r="X71" s="2002"/>
    </row>
    <row r="72" spans="1:25" x14ac:dyDescent="0.3">
      <c r="A72" s="1996"/>
      <c r="B72" s="1996"/>
      <c r="C72" s="928"/>
      <c r="F72" s="671" t="s">
        <v>365</v>
      </c>
      <c r="J72" s="657"/>
      <c r="M72" s="1058"/>
      <c r="N72" s="657"/>
      <c r="T72" s="2002"/>
      <c r="U72" s="2002"/>
      <c r="V72" s="2002"/>
      <c r="W72" s="2002"/>
      <c r="X72" s="2002"/>
    </row>
    <row r="73" spans="1:25" x14ac:dyDescent="0.3">
      <c r="A73" s="1920"/>
      <c r="B73" s="1920"/>
      <c r="C73" s="928"/>
      <c r="F73" s="661" t="s">
        <v>1717</v>
      </c>
      <c r="I73" s="662">
        <v>1</v>
      </c>
      <c r="J73" s="2370"/>
      <c r="K73" s="662">
        <v>1</v>
      </c>
      <c r="L73" s="645"/>
      <c r="M73" s="662">
        <v>1</v>
      </c>
      <c r="N73" s="2370"/>
      <c r="O73" s="662">
        <v>1</v>
      </c>
      <c r="P73" s="711"/>
      <c r="Q73" s="645"/>
      <c r="U73" s="671"/>
    </row>
    <row r="74" spans="1:25" x14ac:dyDescent="0.3">
      <c r="A74" s="1920"/>
      <c r="B74" s="1920"/>
      <c r="C74" s="928"/>
      <c r="F74" s="1874" t="s">
        <v>1716</v>
      </c>
      <c r="I74" s="1875">
        <v>2</v>
      </c>
      <c r="J74" s="2370"/>
      <c r="K74" s="1875">
        <v>2</v>
      </c>
      <c r="M74" s="1875">
        <v>2</v>
      </c>
      <c r="N74" s="2370"/>
      <c r="O74" s="672">
        <v>2</v>
      </c>
      <c r="P74" s="711"/>
    </row>
    <row r="75" spans="1:25" ht="5.25" customHeight="1" x14ac:dyDescent="0.3">
      <c r="A75" s="1920"/>
      <c r="B75" s="1920"/>
      <c r="C75" s="928"/>
      <c r="E75" s="659"/>
      <c r="F75" s="1921"/>
      <c r="I75" s="1923"/>
      <c r="J75" s="1926"/>
      <c r="K75" s="1923"/>
      <c r="M75" s="1923"/>
      <c r="N75" s="1928"/>
      <c r="O75" s="1923"/>
      <c r="P75" s="711"/>
    </row>
    <row r="76" spans="1:25" ht="16.5" customHeight="1" x14ac:dyDescent="0.3">
      <c r="A76" s="1920"/>
      <c r="B76" s="1920"/>
      <c r="C76" s="928"/>
      <c r="E76" s="659"/>
      <c r="F76" s="1921" t="s">
        <v>944</v>
      </c>
      <c r="I76" s="718">
        <f>+I73/I74</f>
        <v>0.5</v>
      </c>
      <c r="J76" s="1926"/>
      <c r="K76" s="718">
        <f>+K73/K74</f>
        <v>0.5</v>
      </c>
      <c r="M76" s="718">
        <f>+M73/M74</f>
        <v>0.5</v>
      </c>
      <c r="N76" s="1928"/>
      <c r="O76" s="718">
        <f>+O73/O74</f>
        <v>0.5</v>
      </c>
      <c r="P76" s="711"/>
    </row>
    <row r="77" spans="1:25" ht="12" customHeight="1" x14ac:dyDescent="0.3">
      <c r="A77" s="1920"/>
      <c r="B77" s="1920"/>
      <c r="C77" s="928"/>
      <c r="F77" s="1921"/>
      <c r="I77" s="718"/>
      <c r="K77" s="718"/>
      <c r="M77" s="718"/>
      <c r="O77" s="718"/>
      <c r="S77" s="1353" t="s">
        <v>1426</v>
      </c>
      <c r="T77" s="1354"/>
      <c r="U77" s="1354"/>
      <c r="V77" s="1354"/>
      <c r="W77" s="1354"/>
      <c r="X77" s="1354"/>
      <c r="Y77" s="1354"/>
    </row>
    <row r="78" spans="1:25" ht="17.25" thickBot="1" x14ac:dyDescent="0.35">
      <c r="A78" s="1920"/>
      <c r="B78" s="1920"/>
      <c r="C78" s="928"/>
      <c r="F78" s="2368" t="s">
        <v>863</v>
      </c>
      <c r="G78" s="2368"/>
      <c r="H78" s="2368"/>
      <c r="I78" s="2368"/>
      <c r="J78" s="2368"/>
      <c r="K78" s="2368"/>
      <c r="L78" s="2368"/>
      <c r="M78" s="2368"/>
      <c r="N78" s="2368"/>
      <c r="O78" s="2368"/>
      <c r="P78" s="2368"/>
      <c r="Q78" s="2368"/>
      <c r="S78" s="1353" t="s">
        <v>1427</v>
      </c>
      <c r="T78" s="1354"/>
      <c r="U78" s="1354"/>
      <c r="V78" s="1354"/>
      <c r="W78" s="1354"/>
      <c r="X78" s="1354"/>
      <c r="Y78" s="1354"/>
    </row>
    <row r="79" spans="1:25" ht="17.25" thickBot="1" x14ac:dyDescent="0.35">
      <c r="A79" s="1920"/>
      <c r="B79" s="1920"/>
      <c r="C79" s="928"/>
      <c r="E79" s="655"/>
      <c r="F79" s="2372" t="s">
        <v>1904</v>
      </c>
      <c r="G79" s="2373"/>
      <c r="H79" s="2373"/>
      <c r="I79" s="2373"/>
      <c r="J79" s="2373"/>
      <c r="K79" s="2373"/>
      <c r="L79" s="2373"/>
      <c r="M79" s="2373"/>
      <c r="N79" s="2373"/>
      <c r="O79" s="2374"/>
      <c r="P79" s="1921"/>
      <c r="Q79" s="1921"/>
      <c r="S79" s="1353" t="s">
        <v>1424</v>
      </c>
      <c r="T79" s="1354"/>
      <c r="U79" s="1354"/>
      <c r="V79" s="1354"/>
      <c r="W79" s="1354"/>
      <c r="X79" s="1354"/>
      <c r="Y79" s="1354"/>
    </row>
    <row r="80" spans="1:25" x14ac:dyDescent="0.3">
      <c r="A80" s="1920"/>
      <c r="B80" s="1920"/>
      <c r="C80" s="928"/>
      <c r="F80" s="1921"/>
      <c r="S80" s="1353" t="s">
        <v>1425</v>
      </c>
      <c r="T80" s="1354"/>
      <c r="U80" s="1354"/>
      <c r="V80" s="1354"/>
      <c r="W80" s="1354"/>
      <c r="X80" s="1354"/>
      <c r="Y80" s="1354"/>
    </row>
    <row r="81" spans="1:17" x14ac:dyDescent="0.3">
      <c r="A81" s="1920"/>
      <c r="B81" s="1920"/>
      <c r="C81" s="928"/>
      <c r="E81" s="659" t="s">
        <v>340</v>
      </c>
      <c r="F81" s="854" t="s">
        <v>864</v>
      </c>
    </row>
    <row r="82" spans="1:17" ht="5.25" customHeight="1" x14ac:dyDescent="0.3">
      <c r="A82" s="1920"/>
      <c r="B82" s="1920"/>
      <c r="C82" s="928"/>
      <c r="F82" s="1921"/>
    </row>
    <row r="83" spans="1:17" ht="35.25" customHeight="1" x14ac:dyDescent="0.3">
      <c r="A83" s="1920"/>
      <c r="B83" s="1920"/>
      <c r="C83" s="928"/>
      <c r="F83" s="2375" t="s">
        <v>879</v>
      </c>
      <c r="G83" s="2375"/>
      <c r="H83" s="2375"/>
      <c r="I83" s="2375"/>
      <c r="J83" s="2375"/>
      <c r="K83" s="2375"/>
      <c r="L83" s="2375"/>
      <c r="M83" s="2375"/>
      <c r="N83" s="2375"/>
      <c r="O83" s="2375"/>
      <c r="P83" s="2375"/>
      <c r="Q83" s="2375"/>
    </row>
    <row r="84" spans="1:17" x14ac:dyDescent="0.3">
      <c r="A84" s="1920"/>
      <c r="B84" s="1920"/>
      <c r="C84" s="928"/>
      <c r="F84" s="671" t="s">
        <v>98</v>
      </c>
      <c r="J84" s="657"/>
      <c r="M84" s="1058"/>
      <c r="N84" s="657"/>
    </row>
    <row r="85" spans="1:17" x14ac:dyDescent="0.3">
      <c r="A85" s="1920"/>
      <c r="B85" s="1920"/>
      <c r="C85" s="928"/>
      <c r="F85" s="661" t="s">
        <v>865</v>
      </c>
      <c r="I85" s="662">
        <v>0</v>
      </c>
      <c r="J85" s="2370"/>
      <c r="K85" s="662">
        <v>0</v>
      </c>
      <c r="L85" s="645"/>
      <c r="M85" s="662">
        <v>0</v>
      </c>
      <c r="N85" s="2370"/>
      <c r="O85" s="662">
        <v>0</v>
      </c>
      <c r="P85" s="711"/>
    </row>
    <row r="86" spans="1:17" x14ac:dyDescent="0.3">
      <c r="A86" s="1920"/>
      <c r="B86" s="1920"/>
      <c r="C86" s="928"/>
      <c r="F86" s="673" t="s">
        <v>866</v>
      </c>
      <c r="I86" s="672">
        <v>0</v>
      </c>
      <c r="J86" s="2370"/>
      <c r="K86" s="672">
        <v>0</v>
      </c>
      <c r="M86" s="672">
        <v>0</v>
      </c>
      <c r="N86" s="2370"/>
      <c r="O86" s="672">
        <v>0</v>
      </c>
      <c r="P86" s="711"/>
    </row>
    <row r="87" spans="1:17" ht="5.25" customHeight="1" x14ac:dyDescent="0.3">
      <c r="A87" s="1920"/>
      <c r="B87" s="1920"/>
      <c r="C87" s="928"/>
      <c r="E87" s="659"/>
      <c r="F87" s="1921"/>
      <c r="I87" s="1923"/>
      <c r="J87" s="1926"/>
      <c r="K87" s="1923"/>
      <c r="M87" s="1923"/>
      <c r="N87" s="1928"/>
      <c r="O87" s="1923"/>
      <c r="P87" s="711"/>
    </row>
    <row r="88" spans="1:17" ht="16.5" customHeight="1" x14ac:dyDescent="0.3">
      <c r="A88" s="1920"/>
      <c r="B88" s="1920"/>
      <c r="C88" s="928"/>
      <c r="E88" s="659"/>
      <c r="F88" s="1921" t="s">
        <v>945</v>
      </c>
      <c r="G88" s="716" t="s">
        <v>947</v>
      </c>
      <c r="I88" s="718" t="e">
        <f>+I85/I86</f>
        <v>#DIV/0!</v>
      </c>
      <c r="J88" s="1926"/>
      <c r="K88" s="718" t="e">
        <f>+K85/K86</f>
        <v>#DIV/0!</v>
      </c>
      <c r="M88" s="718" t="e">
        <f>+M85/M86</f>
        <v>#DIV/0!</v>
      </c>
      <c r="N88" s="1928"/>
      <c r="O88" s="718" t="e">
        <f>+O85/O86</f>
        <v>#DIV/0!</v>
      </c>
      <c r="P88" s="711"/>
    </row>
    <row r="89" spans="1:17" ht="9" customHeight="1" x14ac:dyDescent="0.3">
      <c r="A89" s="1920"/>
      <c r="B89" s="1920"/>
      <c r="C89" s="928"/>
      <c r="F89" s="1921"/>
      <c r="I89" s="718"/>
      <c r="K89" s="718"/>
      <c r="M89" s="718"/>
      <c r="O89" s="718"/>
    </row>
    <row r="90" spans="1:17" x14ac:dyDescent="0.3">
      <c r="A90" s="1920"/>
      <c r="B90" s="1920"/>
      <c r="C90" s="928"/>
      <c r="F90" s="671" t="s">
        <v>862</v>
      </c>
      <c r="J90" s="657"/>
      <c r="M90" s="1058"/>
      <c r="N90" s="657"/>
    </row>
    <row r="91" spans="1:17" x14ac:dyDescent="0.3">
      <c r="A91" s="1920"/>
      <c r="B91" s="1920"/>
      <c r="C91" s="928"/>
      <c r="F91" s="661" t="s">
        <v>865</v>
      </c>
      <c r="I91" s="662">
        <v>0</v>
      </c>
      <c r="J91" s="2370"/>
      <c r="K91" s="662">
        <v>0</v>
      </c>
      <c r="L91" s="645"/>
      <c r="M91" s="662">
        <v>0</v>
      </c>
      <c r="N91" s="2370"/>
      <c r="O91" s="662">
        <v>0</v>
      </c>
      <c r="P91" s="711"/>
    </row>
    <row r="92" spans="1:17" x14ac:dyDescent="0.3">
      <c r="A92" s="1920"/>
      <c r="B92" s="1920"/>
      <c r="C92" s="928"/>
      <c r="F92" s="673" t="s">
        <v>866</v>
      </c>
      <c r="I92" s="672">
        <v>0</v>
      </c>
      <c r="J92" s="2370"/>
      <c r="K92" s="672">
        <v>0</v>
      </c>
      <c r="M92" s="672">
        <v>0</v>
      </c>
      <c r="N92" s="2370"/>
      <c r="O92" s="672">
        <v>0</v>
      </c>
      <c r="P92" s="711"/>
    </row>
    <row r="93" spans="1:17" ht="5.25" customHeight="1" x14ac:dyDescent="0.3">
      <c r="A93" s="1920"/>
      <c r="B93" s="1920"/>
      <c r="C93" s="928"/>
      <c r="E93" s="659"/>
      <c r="F93" s="1921"/>
      <c r="I93" s="1923"/>
      <c r="J93" s="1926"/>
      <c r="K93" s="1923"/>
      <c r="M93" s="1923"/>
      <c r="N93" s="1928"/>
      <c r="O93" s="1923"/>
      <c r="P93" s="711"/>
    </row>
    <row r="94" spans="1:17" ht="16.5" customHeight="1" x14ac:dyDescent="0.3">
      <c r="A94" s="1920"/>
      <c r="B94" s="1920"/>
      <c r="C94" s="928"/>
      <c r="E94" s="659"/>
      <c r="F94" s="1921" t="s">
        <v>945</v>
      </c>
      <c r="G94" s="716" t="s">
        <v>947</v>
      </c>
      <c r="I94" s="718" t="e">
        <f>+I91/I92</f>
        <v>#DIV/0!</v>
      </c>
      <c r="J94" s="1926"/>
      <c r="K94" s="718" t="e">
        <f>+K91/K92</f>
        <v>#DIV/0!</v>
      </c>
      <c r="M94" s="718" t="e">
        <f>+M91/M92</f>
        <v>#DIV/0!</v>
      </c>
      <c r="N94" s="1928"/>
      <c r="O94" s="718" t="e">
        <f>+O91/O92</f>
        <v>#DIV/0!</v>
      </c>
      <c r="P94" s="711"/>
    </row>
    <row r="95" spans="1:17" ht="9" customHeight="1" x14ac:dyDescent="0.3">
      <c r="A95" s="1920"/>
      <c r="B95" s="1920"/>
      <c r="C95" s="928"/>
      <c r="F95" s="1921"/>
      <c r="I95" s="718"/>
      <c r="K95" s="718"/>
      <c r="M95" s="718"/>
      <c r="O95" s="718"/>
    </row>
    <row r="96" spans="1:17" x14ac:dyDescent="0.3">
      <c r="A96" s="1920"/>
      <c r="B96" s="1920"/>
      <c r="C96" s="928"/>
      <c r="F96" s="671" t="s">
        <v>365</v>
      </c>
      <c r="J96" s="657"/>
      <c r="M96" s="1058"/>
      <c r="N96" s="657"/>
    </row>
    <row r="97" spans="1:28" x14ac:dyDescent="0.3">
      <c r="A97" s="1920"/>
      <c r="B97" s="1920"/>
      <c r="C97" s="928"/>
      <c r="F97" s="661" t="s">
        <v>865</v>
      </c>
      <c r="I97" s="662">
        <v>0</v>
      </c>
      <c r="J97" s="2370"/>
      <c r="K97" s="662">
        <v>0</v>
      </c>
      <c r="L97" s="645"/>
      <c r="M97" s="662">
        <v>0</v>
      </c>
      <c r="N97" s="2370"/>
      <c r="O97" s="662">
        <v>0</v>
      </c>
      <c r="P97" s="711"/>
    </row>
    <row r="98" spans="1:28" x14ac:dyDescent="0.3">
      <c r="A98" s="1920"/>
      <c r="B98" s="1920"/>
      <c r="C98" s="928"/>
      <c r="F98" s="673" t="s">
        <v>866</v>
      </c>
      <c r="I98" s="672">
        <v>0</v>
      </c>
      <c r="J98" s="2370"/>
      <c r="K98" s="672">
        <v>0</v>
      </c>
      <c r="M98" s="672">
        <v>0</v>
      </c>
      <c r="N98" s="2370"/>
      <c r="O98" s="672">
        <v>0</v>
      </c>
      <c r="P98" s="711"/>
    </row>
    <row r="99" spans="1:28" ht="5.25" customHeight="1" x14ac:dyDescent="0.3">
      <c r="A99" s="1920"/>
      <c r="B99" s="1920"/>
      <c r="C99" s="928"/>
      <c r="E99" s="659"/>
      <c r="F99" s="1921"/>
      <c r="I99" s="1923"/>
      <c r="J99" s="1926"/>
      <c r="K99" s="1923"/>
      <c r="M99" s="1923"/>
      <c r="N99" s="1928"/>
      <c r="O99" s="1923"/>
      <c r="P99" s="711"/>
    </row>
    <row r="100" spans="1:28" ht="16.5" customHeight="1" x14ac:dyDescent="0.3">
      <c r="A100" s="1920"/>
      <c r="B100" s="1920"/>
      <c r="C100" s="928"/>
      <c r="E100" s="659"/>
      <c r="F100" s="1921" t="s">
        <v>945</v>
      </c>
      <c r="G100" s="716" t="s">
        <v>947</v>
      </c>
      <c r="I100" s="718" t="e">
        <f>+I97/I98</f>
        <v>#DIV/0!</v>
      </c>
      <c r="J100" s="1926"/>
      <c r="K100" s="718" t="e">
        <f>+K97/K98</f>
        <v>#DIV/0!</v>
      </c>
      <c r="M100" s="718" t="e">
        <f>+M97/M98</f>
        <v>#DIV/0!</v>
      </c>
      <c r="N100" s="1928"/>
      <c r="O100" s="718" t="e">
        <f>+O97/O98</f>
        <v>#DIV/0!</v>
      </c>
      <c r="P100" s="711"/>
    </row>
    <row r="101" spans="1:28" ht="9" customHeight="1" x14ac:dyDescent="0.3">
      <c r="A101" s="1920"/>
      <c r="B101" s="1920"/>
      <c r="C101" s="928"/>
      <c r="F101" s="1921"/>
      <c r="I101" s="718"/>
      <c r="K101" s="718"/>
      <c r="M101" s="718"/>
      <c r="O101" s="718"/>
    </row>
    <row r="102" spans="1:28" x14ac:dyDescent="0.3">
      <c r="A102" s="1920"/>
      <c r="B102" s="1920"/>
      <c r="C102" s="928"/>
      <c r="F102" s="2368" t="s">
        <v>867</v>
      </c>
      <c r="G102" s="2368"/>
      <c r="H102" s="2368"/>
      <c r="I102" s="2368"/>
      <c r="J102" s="2368"/>
      <c r="K102" s="2368"/>
      <c r="L102" s="2368"/>
      <c r="M102" s="2368"/>
      <c r="N102" s="2368"/>
      <c r="O102" s="2368"/>
      <c r="P102" s="2368"/>
      <c r="Q102" s="2368"/>
    </row>
    <row r="103" spans="1:28" x14ac:dyDescent="0.3">
      <c r="A103" s="1920"/>
      <c r="B103" s="1920"/>
      <c r="C103" s="928"/>
      <c r="F103" s="2368" t="s">
        <v>868</v>
      </c>
      <c r="G103" s="2368"/>
      <c r="H103" s="2368"/>
      <c r="I103" s="2368"/>
      <c r="J103" s="2368"/>
      <c r="K103" s="2368"/>
      <c r="L103" s="2368"/>
      <c r="M103" s="2368"/>
      <c r="N103" s="2368"/>
      <c r="O103" s="2368"/>
      <c r="P103" s="2368"/>
      <c r="Q103" s="2368"/>
    </row>
    <row r="104" spans="1:28" x14ac:dyDescent="0.3">
      <c r="A104" s="1920"/>
      <c r="B104" s="1920"/>
      <c r="C104" s="928"/>
      <c r="F104" s="2236" t="s">
        <v>869</v>
      </c>
      <c r="G104" s="2236"/>
      <c r="H104" s="2236"/>
      <c r="I104" s="2236"/>
      <c r="J104" s="2236"/>
      <c r="K104" s="2236"/>
      <c r="L104" s="2236"/>
      <c r="M104" s="2236"/>
      <c r="N104" s="2236"/>
      <c r="O104" s="2236"/>
      <c r="P104" s="2236"/>
      <c r="Q104" s="2236"/>
      <c r="S104" s="1353" t="s">
        <v>1426</v>
      </c>
      <c r="T104" s="1354"/>
      <c r="U104" s="1354"/>
      <c r="V104" s="1354"/>
      <c r="W104" s="1354"/>
      <c r="X104" s="1354"/>
      <c r="Y104" s="1354"/>
      <c r="Z104" s="1354"/>
      <c r="AA104" s="1354"/>
      <c r="AB104" s="1354"/>
    </row>
    <row r="105" spans="1:28" ht="6.75" customHeight="1" x14ac:dyDescent="0.3">
      <c r="A105" s="1920"/>
      <c r="B105" s="1920"/>
      <c r="C105" s="928"/>
      <c r="F105" s="1927"/>
      <c r="G105" s="1927"/>
      <c r="H105" s="1927"/>
      <c r="I105" s="1927"/>
      <c r="J105" s="1927"/>
      <c r="K105" s="1927"/>
      <c r="L105" s="1927"/>
      <c r="M105" s="1927"/>
      <c r="N105" s="1927"/>
      <c r="O105" s="1927"/>
      <c r="P105" s="1927"/>
      <c r="Q105" s="1927"/>
      <c r="S105" s="1354"/>
      <c r="T105" s="1354"/>
      <c r="U105" s="1354"/>
      <c r="V105" s="1354"/>
      <c r="W105" s="1354"/>
      <c r="X105" s="1354"/>
      <c r="Y105" s="1354"/>
      <c r="Z105" s="1354"/>
      <c r="AA105" s="1354"/>
      <c r="AB105" s="1354"/>
    </row>
    <row r="106" spans="1:28" x14ac:dyDescent="0.3">
      <c r="A106" s="1920"/>
      <c r="B106" s="1920"/>
      <c r="C106" s="928"/>
      <c r="E106" s="655"/>
      <c r="F106" s="2288" t="s">
        <v>940</v>
      </c>
      <c r="G106" s="2288"/>
      <c r="H106" s="2288"/>
      <c r="I106" s="2288"/>
      <c r="J106" s="2288"/>
      <c r="K106" s="2288"/>
      <c r="L106" s="2288"/>
      <c r="M106" s="2288"/>
      <c r="N106" s="2288"/>
      <c r="O106" s="2288"/>
      <c r="P106" s="1921"/>
      <c r="Q106" s="1921"/>
      <c r="S106" s="1353" t="s">
        <v>1429</v>
      </c>
      <c r="T106" s="1354"/>
      <c r="U106" s="1354"/>
      <c r="V106" s="1354"/>
      <c r="W106" s="1354"/>
      <c r="X106" s="1354"/>
      <c r="Y106" s="1354"/>
      <c r="Z106" s="1354"/>
      <c r="AA106" s="1354"/>
      <c r="AB106" s="1354"/>
    </row>
    <row r="107" spans="1:28" x14ac:dyDescent="0.3">
      <c r="A107" s="1920"/>
      <c r="B107" s="1920"/>
      <c r="C107" s="928"/>
      <c r="F107" s="1921"/>
    </row>
    <row r="108" spans="1:28" x14ac:dyDescent="0.3">
      <c r="A108" s="1920"/>
      <c r="B108" s="1920"/>
      <c r="C108" s="928"/>
      <c r="E108" s="659" t="s">
        <v>677</v>
      </c>
      <c r="F108" s="854" t="s">
        <v>870</v>
      </c>
    </row>
    <row r="109" spans="1:28" ht="7.5" customHeight="1" x14ac:dyDescent="0.3">
      <c r="A109" s="1920"/>
      <c r="B109" s="1920"/>
      <c r="C109" s="928"/>
      <c r="F109" s="1921"/>
    </row>
    <row r="110" spans="1:28" x14ac:dyDescent="0.3">
      <c r="A110" s="1920"/>
      <c r="B110" s="1920"/>
      <c r="C110" s="928"/>
      <c r="F110" s="661" t="s">
        <v>871</v>
      </c>
      <c r="I110" s="662">
        <v>0</v>
      </c>
      <c r="J110" s="2370"/>
      <c r="K110" s="662">
        <v>0</v>
      </c>
      <c r="L110" s="645"/>
      <c r="M110" s="662">
        <v>0</v>
      </c>
      <c r="N110" s="2370"/>
      <c r="O110" s="662">
        <v>0</v>
      </c>
      <c r="P110" s="711"/>
    </row>
    <row r="111" spans="1:28" x14ac:dyDescent="0.3">
      <c r="A111" s="1920"/>
      <c r="B111" s="1920"/>
      <c r="C111" s="928"/>
      <c r="F111" s="673" t="s">
        <v>872</v>
      </c>
      <c r="I111" s="672">
        <v>0</v>
      </c>
      <c r="J111" s="2370"/>
      <c r="K111" s="672">
        <v>0</v>
      </c>
      <c r="M111" s="672">
        <v>0</v>
      </c>
      <c r="N111" s="2370"/>
      <c r="O111" s="672">
        <v>0</v>
      </c>
      <c r="P111" s="711"/>
    </row>
    <row r="112" spans="1:28" ht="5.25" customHeight="1" x14ac:dyDescent="0.3">
      <c r="A112" s="1920"/>
      <c r="B112" s="1920"/>
      <c r="C112" s="928"/>
      <c r="E112" s="659"/>
      <c r="F112" s="1921"/>
      <c r="I112" s="1923"/>
      <c r="J112" s="1926"/>
      <c r="K112" s="1923"/>
      <c r="M112" s="1923"/>
      <c r="N112" s="1928"/>
      <c r="O112" s="1923"/>
      <c r="P112" s="711"/>
    </row>
    <row r="113" spans="1:25" ht="16.5" customHeight="1" x14ac:dyDescent="0.3">
      <c r="A113" s="1920"/>
      <c r="B113" s="1920"/>
      <c r="C113" s="928"/>
      <c r="E113" s="659"/>
      <c r="F113" s="1921" t="s">
        <v>946</v>
      </c>
      <c r="G113" s="717">
        <v>1</v>
      </c>
      <c r="I113" s="718" t="e">
        <f>+I110/I111</f>
        <v>#DIV/0!</v>
      </c>
      <c r="J113" s="1926"/>
      <c r="K113" s="718" t="e">
        <f>+K110/K111</f>
        <v>#DIV/0!</v>
      </c>
      <c r="M113" s="718" t="e">
        <f>+M110/M111</f>
        <v>#DIV/0!</v>
      </c>
      <c r="N113" s="1928"/>
      <c r="O113" s="718" t="e">
        <f>+O110/O111</f>
        <v>#DIV/0!</v>
      </c>
      <c r="P113" s="711"/>
    </row>
    <row r="114" spans="1:25" x14ac:dyDescent="0.3">
      <c r="A114" s="1920"/>
      <c r="B114" s="1920"/>
      <c r="C114" s="928"/>
      <c r="F114" s="1921"/>
      <c r="I114" s="718"/>
      <c r="K114" s="718"/>
      <c r="M114" s="718"/>
      <c r="O114" s="718"/>
    </row>
    <row r="115" spans="1:25" x14ac:dyDescent="0.3">
      <c r="A115" s="1920"/>
      <c r="B115" s="1920"/>
      <c r="C115" s="928"/>
      <c r="F115" s="2368" t="s">
        <v>873</v>
      </c>
      <c r="G115" s="2368"/>
      <c r="H115" s="2368"/>
      <c r="I115" s="2368"/>
      <c r="J115" s="2368"/>
      <c r="K115" s="2368"/>
      <c r="L115" s="2368"/>
      <c r="M115" s="2368"/>
      <c r="N115" s="2368"/>
      <c r="O115" s="2368"/>
      <c r="P115" s="2368"/>
      <c r="Q115" s="2368"/>
      <c r="S115" s="1353" t="s">
        <v>1426</v>
      </c>
      <c r="T115" s="1354"/>
      <c r="U115" s="1354"/>
      <c r="V115" s="1354"/>
      <c r="W115" s="1354"/>
      <c r="X115" s="1354"/>
      <c r="Y115" s="1354"/>
    </row>
    <row r="116" spans="1:25" ht="6.75" customHeight="1" x14ac:dyDescent="0.3">
      <c r="A116" s="1920"/>
      <c r="B116" s="1920"/>
      <c r="C116" s="928"/>
      <c r="F116" s="1927"/>
      <c r="G116" s="1927"/>
      <c r="H116" s="1927"/>
      <c r="I116" s="1927"/>
      <c r="J116" s="1927"/>
      <c r="K116" s="1927"/>
      <c r="L116" s="1927"/>
      <c r="M116" s="1927"/>
      <c r="N116" s="1927"/>
      <c r="O116" s="1927"/>
      <c r="P116" s="1927"/>
      <c r="Q116" s="1927"/>
      <c r="S116" s="1354"/>
      <c r="T116" s="1354"/>
      <c r="U116" s="1354"/>
      <c r="V116" s="1354"/>
      <c r="W116" s="1354"/>
      <c r="X116" s="1354"/>
      <c r="Y116" s="1354"/>
    </row>
    <row r="117" spans="1:25" x14ac:dyDescent="0.3">
      <c r="A117" s="1920"/>
      <c r="B117" s="1920"/>
      <c r="C117" s="928"/>
      <c r="E117" s="655"/>
      <c r="F117" s="2288" t="s">
        <v>940</v>
      </c>
      <c r="G117" s="2288"/>
      <c r="H117" s="2288"/>
      <c r="I117" s="2288"/>
      <c r="J117" s="2288"/>
      <c r="K117" s="2288"/>
      <c r="L117" s="2288"/>
      <c r="M117" s="2288"/>
      <c r="N117" s="2288"/>
      <c r="O117" s="2288"/>
      <c r="P117" s="1921"/>
      <c r="Q117" s="1921"/>
      <c r="S117" s="1353" t="s">
        <v>1428</v>
      </c>
      <c r="T117" s="1354"/>
      <c r="U117" s="1354"/>
      <c r="V117" s="1354"/>
      <c r="W117" s="1354"/>
      <c r="X117" s="1354"/>
      <c r="Y117" s="1354"/>
    </row>
    <row r="118" spans="1:25" x14ac:dyDescent="0.3">
      <c r="A118" s="1920"/>
      <c r="B118" s="1920"/>
      <c r="C118" s="928"/>
      <c r="F118" s="1927"/>
      <c r="G118" s="1927"/>
      <c r="H118" s="1927"/>
      <c r="I118" s="1927"/>
      <c r="J118" s="1927"/>
      <c r="K118" s="1927"/>
      <c r="L118" s="1927"/>
      <c r="M118" s="1927"/>
      <c r="N118" s="1927"/>
      <c r="O118" s="1927"/>
      <c r="P118" s="1927"/>
      <c r="Q118" s="1927"/>
      <c r="S118" s="1354"/>
      <c r="T118" s="1354"/>
      <c r="U118" s="1354"/>
      <c r="V118" s="1354"/>
      <c r="W118" s="1354"/>
      <c r="X118" s="1354"/>
      <c r="Y118" s="1354"/>
    </row>
    <row r="119" spans="1:25" ht="49.5" x14ac:dyDescent="0.3">
      <c r="A119" s="1920"/>
      <c r="B119" s="1945"/>
      <c r="C119" s="928"/>
      <c r="F119" s="1901">
        <f>'Merge Details_Printing instr'!A18</f>
        <v>2023</v>
      </c>
      <c r="G119" s="1927"/>
      <c r="H119" s="1927">
        <f>H118-H117</f>
        <v>0</v>
      </c>
      <c r="I119" s="694" t="s">
        <v>1890</v>
      </c>
      <c r="J119" s="694"/>
      <c r="K119" s="694" t="s">
        <v>875</v>
      </c>
      <c r="L119" s="694"/>
      <c r="M119" s="694" t="s">
        <v>876</v>
      </c>
      <c r="N119" s="1927"/>
      <c r="O119" s="1927"/>
      <c r="P119" s="1927"/>
      <c r="Q119" s="1927"/>
      <c r="S119" s="1326" t="s">
        <v>1414</v>
      </c>
    </row>
    <row r="120" spans="1:25" x14ac:dyDescent="0.3">
      <c r="A120" s="1920"/>
      <c r="B120" s="1945"/>
      <c r="C120" s="928"/>
      <c r="F120" s="1924" t="s">
        <v>877</v>
      </c>
      <c r="G120" s="1927"/>
      <c r="H120" s="1927"/>
      <c r="I120" s="654" t="s">
        <v>65</v>
      </c>
      <c r="J120" s="654"/>
      <c r="K120" s="654" t="s">
        <v>65</v>
      </c>
      <c r="L120" s="1927"/>
      <c r="M120" s="654" t="s">
        <v>65</v>
      </c>
      <c r="N120" s="1927"/>
      <c r="O120" s="1927"/>
      <c r="P120" s="1927"/>
      <c r="Q120" s="1927"/>
      <c r="S120" s="1355" t="s">
        <v>1156</v>
      </c>
    </row>
    <row r="121" spans="1:25" x14ac:dyDescent="0.3">
      <c r="A121" s="1920"/>
      <c r="B121" s="1945"/>
      <c r="C121" s="928"/>
      <c r="F121" s="1924" t="s">
        <v>97</v>
      </c>
      <c r="G121" s="1927"/>
      <c r="H121" s="1927"/>
      <c r="I121" s="1694">
        <v>0</v>
      </c>
      <c r="J121" s="1694"/>
      <c r="K121" s="1694">
        <v>0</v>
      </c>
      <c r="L121" s="1694"/>
      <c r="M121" s="1694">
        <v>0</v>
      </c>
      <c r="N121" s="1927"/>
      <c r="O121" s="1927"/>
      <c r="P121" s="1927"/>
      <c r="Q121" s="1927"/>
    </row>
    <row r="122" spans="1:25" x14ac:dyDescent="0.3">
      <c r="A122" s="1920"/>
      <c r="B122" s="1945"/>
      <c r="C122" s="928"/>
      <c r="F122" s="1924" t="s">
        <v>878</v>
      </c>
      <c r="G122" s="1927"/>
      <c r="H122" s="1927"/>
      <c r="I122" s="1694">
        <v>0</v>
      </c>
      <c r="J122" s="1694"/>
      <c r="K122" s="1694">
        <v>0</v>
      </c>
      <c r="L122" s="1694"/>
      <c r="M122" s="1694">
        <v>0</v>
      </c>
      <c r="N122" s="1927"/>
      <c r="O122" s="1927"/>
      <c r="P122" s="1927"/>
      <c r="Q122" s="1927"/>
    </row>
    <row r="123" spans="1:25" x14ac:dyDescent="0.3">
      <c r="A123" s="1920"/>
      <c r="B123" s="1945"/>
      <c r="C123" s="928"/>
      <c r="F123" s="675" t="s">
        <v>108</v>
      </c>
      <c r="G123" s="1927"/>
      <c r="H123" s="1927"/>
      <c r="I123" s="1695">
        <f>SUM(I121:I122)</f>
        <v>0</v>
      </c>
      <c r="J123" s="1694"/>
      <c r="K123" s="1695">
        <f>SUM(K121:K122)</f>
        <v>0</v>
      </c>
      <c r="L123" s="1694"/>
      <c r="M123" s="1695">
        <f>SUM(M121:M122)</f>
        <v>0</v>
      </c>
      <c r="N123" s="1927"/>
      <c r="O123" s="1927"/>
      <c r="P123" s="1927"/>
      <c r="Q123" s="1927"/>
      <c r="S123" s="674" t="s">
        <v>1277</v>
      </c>
    </row>
    <row r="124" spans="1:25" x14ac:dyDescent="0.3">
      <c r="A124" s="1920"/>
      <c r="B124" s="1945"/>
      <c r="C124" s="928"/>
      <c r="F124" s="1927"/>
      <c r="G124" s="1927"/>
      <c r="H124" s="1927"/>
      <c r="I124" s="1927"/>
      <c r="J124" s="1927"/>
      <c r="K124" s="1927"/>
      <c r="L124" s="1927"/>
      <c r="M124" s="1927"/>
      <c r="N124" s="1927"/>
      <c r="O124" s="1927"/>
      <c r="P124" s="1927"/>
      <c r="Q124" s="1927"/>
    </row>
    <row r="125" spans="1:25" x14ac:dyDescent="0.3">
      <c r="A125" s="1920"/>
      <c r="B125" s="1945"/>
      <c r="C125" s="928"/>
      <c r="F125" s="1927"/>
      <c r="G125" s="1927"/>
      <c r="H125" s="1927"/>
      <c r="I125" s="1927"/>
      <c r="J125" s="1927"/>
      <c r="K125" s="1927"/>
      <c r="L125" s="1927"/>
      <c r="M125" s="1927"/>
      <c r="N125" s="1927"/>
      <c r="O125" s="1927"/>
      <c r="P125" s="1927"/>
      <c r="Q125" s="1927"/>
    </row>
    <row r="126" spans="1:25" ht="49.5" x14ac:dyDescent="0.3">
      <c r="A126" s="1920"/>
      <c r="B126" s="1945"/>
      <c r="C126" s="928"/>
      <c r="F126" s="1901">
        <f>F119-1</f>
        <v>2022</v>
      </c>
      <c r="G126" s="1927"/>
      <c r="H126" s="1927"/>
      <c r="I126" s="694" t="s">
        <v>1890</v>
      </c>
      <c r="J126" s="694"/>
      <c r="K126" s="694" t="s">
        <v>875</v>
      </c>
      <c r="L126" s="694"/>
      <c r="M126" s="694" t="s">
        <v>876</v>
      </c>
      <c r="N126" s="1927"/>
      <c r="O126" s="1927"/>
      <c r="P126" s="1927"/>
      <c r="Q126" s="1927"/>
    </row>
    <row r="127" spans="1:25" x14ac:dyDescent="0.3">
      <c r="A127" s="1920"/>
      <c r="B127" s="1945"/>
      <c r="C127" s="928"/>
      <c r="F127" s="1924" t="s">
        <v>877</v>
      </c>
      <c r="G127" s="1927"/>
      <c r="H127" s="1927"/>
      <c r="I127" s="654" t="s">
        <v>65</v>
      </c>
      <c r="J127" s="654"/>
      <c r="K127" s="654" t="s">
        <v>65</v>
      </c>
      <c r="L127" s="1927"/>
      <c r="M127" s="654" t="s">
        <v>65</v>
      </c>
      <c r="N127" s="1927"/>
      <c r="O127" s="1927"/>
      <c r="P127" s="1927"/>
      <c r="Q127" s="1927"/>
    </row>
    <row r="128" spans="1:25" x14ac:dyDescent="0.3">
      <c r="A128" s="1920"/>
      <c r="B128" s="1945"/>
      <c r="C128" s="928"/>
      <c r="F128" s="1924" t="s">
        <v>97</v>
      </c>
      <c r="G128" s="1927"/>
      <c r="H128" s="1927"/>
      <c r="I128" s="1694">
        <v>0</v>
      </c>
      <c r="J128" s="1694"/>
      <c r="K128" s="1694">
        <v>0</v>
      </c>
      <c r="L128" s="1694"/>
      <c r="M128" s="1694">
        <v>0</v>
      </c>
      <c r="N128" s="1927"/>
      <c r="O128" s="1927"/>
      <c r="P128" s="1927"/>
      <c r="Q128" s="1927"/>
    </row>
    <row r="129" spans="1:17" x14ac:dyDescent="0.3">
      <c r="A129" s="1920"/>
      <c r="B129" s="1945"/>
      <c r="C129" s="928"/>
      <c r="F129" s="1924" t="s">
        <v>878</v>
      </c>
      <c r="G129" s="1927"/>
      <c r="H129" s="1927"/>
      <c r="I129" s="1694">
        <v>0</v>
      </c>
      <c r="J129" s="1694"/>
      <c r="K129" s="1694">
        <v>0</v>
      </c>
      <c r="L129" s="1694"/>
      <c r="M129" s="1694">
        <v>0</v>
      </c>
      <c r="N129" s="1927"/>
      <c r="O129" s="1927"/>
      <c r="P129" s="1927"/>
      <c r="Q129" s="1927"/>
    </row>
    <row r="130" spans="1:17" x14ac:dyDescent="0.3">
      <c r="A130" s="1920"/>
      <c r="B130" s="1945"/>
      <c r="C130" s="928"/>
      <c r="F130" s="675" t="s">
        <v>108</v>
      </c>
      <c r="G130" s="1927"/>
      <c r="H130" s="1927"/>
      <c r="I130" s="1695">
        <f>SUM(I128:I129)</f>
        <v>0</v>
      </c>
      <c r="J130" s="1694"/>
      <c r="K130" s="1695">
        <f>SUM(K128:K129)</f>
        <v>0</v>
      </c>
      <c r="L130" s="1694"/>
      <c r="M130" s="1695">
        <f>SUM(M128:M129)</f>
        <v>0</v>
      </c>
      <c r="N130" s="1927"/>
      <c r="O130" s="1927"/>
      <c r="P130" s="1927"/>
      <c r="Q130" s="1927"/>
    </row>
    <row r="131" spans="1:17" x14ac:dyDescent="0.3">
      <c r="A131" s="1920"/>
      <c r="B131" s="1920"/>
      <c r="C131" s="928"/>
      <c r="F131" s="1927"/>
      <c r="G131" s="1927"/>
      <c r="H131" s="1927"/>
      <c r="I131" s="1927"/>
      <c r="J131" s="1927"/>
      <c r="K131" s="1927"/>
      <c r="L131" s="1927"/>
      <c r="M131" s="1927"/>
      <c r="N131" s="1927"/>
      <c r="O131" s="1927"/>
      <c r="P131" s="1927"/>
      <c r="Q131" s="1927"/>
    </row>
    <row r="132" spans="1:17" x14ac:dyDescent="0.3">
      <c r="A132" s="1920"/>
      <c r="B132" s="1920"/>
      <c r="C132" s="928"/>
      <c r="F132" s="1927"/>
      <c r="G132" s="1927"/>
      <c r="H132" s="1927"/>
      <c r="I132" s="1927"/>
      <c r="J132" s="1927"/>
      <c r="K132" s="1927"/>
      <c r="L132" s="1927"/>
      <c r="M132" s="1927"/>
      <c r="N132" s="1927"/>
      <c r="O132" s="1927"/>
      <c r="P132" s="1927"/>
      <c r="Q132" s="1927"/>
    </row>
    <row r="133" spans="1:17" x14ac:dyDescent="0.3">
      <c r="A133" s="1920"/>
      <c r="B133" s="1920"/>
      <c r="C133" s="928"/>
      <c r="F133" s="1927"/>
      <c r="G133" s="1927"/>
      <c r="H133" s="1927"/>
      <c r="I133" s="1927"/>
      <c r="J133" s="1927"/>
      <c r="K133" s="1927"/>
      <c r="L133" s="1927"/>
      <c r="M133" s="1927"/>
      <c r="N133" s="1927"/>
      <c r="O133" s="1927"/>
      <c r="P133" s="1927"/>
      <c r="Q133" s="1927"/>
    </row>
    <row r="134" spans="1:17" x14ac:dyDescent="0.3">
      <c r="A134" s="1920"/>
      <c r="B134" s="1920"/>
      <c r="C134" s="928"/>
      <c r="F134" s="1927"/>
      <c r="G134" s="1927"/>
      <c r="H134" s="1927"/>
      <c r="I134" s="1927"/>
      <c r="J134" s="1927"/>
      <c r="K134" s="1927"/>
      <c r="L134" s="1927"/>
      <c r="M134" s="1927"/>
      <c r="N134" s="1927"/>
      <c r="O134" s="1927"/>
      <c r="P134" s="1927"/>
      <c r="Q134" s="1927"/>
    </row>
    <row r="135" spans="1:17" x14ac:dyDescent="0.3">
      <c r="A135" s="1920"/>
      <c r="B135" s="1920"/>
      <c r="C135" s="928"/>
      <c r="F135" s="1927"/>
      <c r="G135" s="1927"/>
      <c r="H135" s="1927"/>
      <c r="I135" s="1927"/>
      <c r="J135" s="1927"/>
      <c r="K135" s="1927"/>
      <c r="L135" s="1927"/>
      <c r="M135" s="1927"/>
      <c r="N135" s="1927"/>
      <c r="O135" s="1927"/>
      <c r="P135" s="1927"/>
      <c r="Q135" s="1927"/>
    </row>
    <row r="136" spans="1:17" x14ac:dyDescent="0.3">
      <c r="A136" s="1920"/>
      <c r="B136" s="1920"/>
      <c r="C136" s="928"/>
      <c r="F136" s="1921"/>
    </row>
    <row r="137" spans="1:17" x14ac:dyDescent="0.3">
      <c r="A137" s="646"/>
      <c r="B137" s="651"/>
      <c r="C137" s="928"/>
      <c r="F137" s="2236"/>
      <c r="G137" s="2236"/>
      <c r="H137" s="2236"/>
      <c r="I137" s="2236"/>
      <c r="J137" s="2236"/>
      <c r="K137" s="2236"/>
      <c r="L137" s="2236"/>
      <c r="M137" s="2236"/>
      <c r="N137" s="2236"/>
      <c r="O137" s="2236"/>
      <c r="P137" s="2236"/>
      <c r="Q137" s="2236"/>
    </row>
    <row r="138" spans="1:17" ht="19.5" customHeight="1" x14ac:dyDescent="0.3">
      <c r="A138" s="2371"/>
      <c r="B138" s="2371"/>
      <c r="C138" s="2371"/>
      <c r="D138" s="2371"/>
      <c r="E138" s="2371"/>
      <c r="F138" s="2371"/>
      <c r="G138" s="2371"/>
      <c r="H138" s="2371"/>
      <c r="I138" s="2371"/>
      <c r="J138" s="2371"/>
      <c r="K138" s="2371"/>
      <c r="L138" s="2371"/>
      <c r="M138" s="2371"/>
      <c r="N138" s="2371"/>
      <c r="O138" s="2371"/>
      <c r="P138" s="2371"/>
      <c r="Q138" s="2371"/>
    </row>
    <row r="305" spans="2:18" s="664" customFormat="1" ht="11.25" customHeight="1" x14ac:dyDescent="0.3">
      <c r="B305" s="1056"/>
      <c r="C305" s="699"/>
      <c r="D305" s="1058"/>
      <c r="E305" s="634"/>
      <c r="F305" s="644"/>
      <c r="G305" s="1057"/>
      <c r="H305" s="1057"/>
      <c r="I305" s="1057"/>
      <c r="J305" s="1057"/>
      <c r="K305" s="645"/>
      <c r="L305" s="1057"/>
      <c r="M305" s="1057"/>
      <c r="N305" s="1057"/>
      <c r="O305" s="1057"/>
      <c r="P305" s="1057"/>
      <c r="Q305" s="1057"/>
      <c r="R305" s="1057"/>
    </row>
  </sheetData>
  <mergeCells count="42">
    <mergeCell ref="F53:O53"/>
    <mergeCell ref="A54:Q54"/>
    <mergeCell ref="F52:Q52"/>
    <mergeCell ref="E4:F4"/>
    <mergeCell ref="F26:O26"/>
    <mergeCell ref="F27:O27"/>
    <mergeCell ref="J30:J31"/>
    <mergeCell ref="N30:N31"/>
    <mergeCell ref="F35:Q35"/>
    <mergeCell ref="F36:O36"/>
    <mergeCell ref="F43:Q43"/>
    <mergeCell ref="F44:O44"/>
    <mergeCell ref="J47:J48"/>
    <mergeCell ref="N47:N48"/>
    <mergeCell ref="F103:Q103"/>
    <mergeCell ref="J73:J74"/>
    <mergeCell ref="N73:N74"/>
    <mergeCell ref="F78:Q78"/>
    <mergeCell ref="F79:O79"/>
    <mergeCell ref="F83:Q83"/>
    <mergeCell ref="J85:J86"/>
    <mergeCell ref="N85:N86"/>
    <mergeCell ref="J91:J92"/>
    <mergeCell ref="N91:N92"/>
    <mergeCell ref="J97:J98"/>
    <mergeCell ref="N97:N98"/>
    <mergeCell ref="F102:Q102"/>
    <mergeCell ref="F137:Q137"/>
    <mergeCell ref="A138:Q138"/>
    <mergeCell ref="F104:Q104"/>
    <mergeCell ref="F106:O106"/>
    <mergeCell ref="J110:J111"/>
    <mergeCell ref="N110:N111"/>
    <mergeCell ref="F115:Q115"/>
    <mergeCell ref="F117:O117"/>
    <mergeCell ref="F56:Q56"/>
    <mergeCell ref="T56:X68"/>
    <mergeCell ref="J60:J61"/>
    <mergeCell ref="N64:N65"/>
    <mergeCell ref="J64:J65"/>
    <mergeCell ref="N58:N59"/>
    <mergeCell ref="J58:J59"/>
  </mergeCells>
  <hyperlinks>
    <hyperlink ref="F48" location="'Note 48'!A92" display="Total realisable assets  " xr:uid="{00000000-0004-0000-1B00-000000000000}"/>
    <hyperlink ref="I48" location="'Financial Ratios'!A1" display="'Financial Ratios'!A1" xr:uid="{00000000-0004-0000-1B00-000001000000}"/>
    <hyperlink ref="F47" location="'Note 48'!A81" display="Total indebtedness" xr:uid="{00000000-0004-0000-1B00-000002000000}"/>
    <hyperlink ref="I47" location="'Financial Ratios'!A1" display="'Financial Ratios'!A1" xr:uid="{00000000-0004-0000-1B00-000003000000}"/>
    <hyperlink ref="K48" location="'Financial Ratios'!A1" display="'Financial Ratios'!A1" xr:uid="{00000000-0004-0000-1B00-000004000000}"/>
    <hyperlink ref="K47" location="'Financial Ratios'!A1" display="'Financial Ratios'!A1" xr:uid="{00000000-0004-0000-1B00-000005000000}"/>
    <hyperlink ref="M48" location="'Financial Ratios'!A1" display="'Financial Ratios'!A1" xr:uid="{00000000-0004-0000-1B00-000006000000}"/>
    <hyperlink ref="M47" location="'Financial Ratios'!A1" display="'Financial Ratios'!A1" xr:uid="{00000000-0004-0000-1B00-000007000000}"/>
    <hyperlink ref="O48" location="'Financial Ratios'!A1" display="'Financial Ratios'!A1" xr:uid="{00000000-0004-0000-1B00-000008000000}"/>
    <hyperlink ref="O47" location="'Financial Ratios'!A1" display="'Financial Ratios'!A1" xr:uid="{00000000-0004-0000-1B00-000009000000}"/>
    <hyperlink ref="S1" r:id="rId1" display="https://www.legislation.tas.gov.au/view/html/inforce/current/sr-2014-036?query=((PrintType%3D%22act.reprint%22+AND+Amending%3C%3E%22pure%22+AND+PitValid%3D%40pointInTime(20230420000000))+OR+(PrintType%3D%22act.reprint%22+AND+Amending%3D%22pure%22+AND+PitValid%3D%40pointInTime(20230420000000))+OR+(PrintType%3D%22reprint%22+AND+Amending%3C%3E%22pure%22+AND+PitValid%3D%40pointInTime(20230420000000))+OR+(PrintType%3D%22reprint%22+AND+Amending%3D%22pure%22+AND+PitValid%3D%40pointInTime(20230420000000)))+AND+Title%3D(%22local%22+AND+%22government%22+AND+%22order%22+AND+%222014%22)&amp;dQuery=Document+Types%3D%22%3Cspan+class%3D%27dq-highlight%27%3EActs%3C%2Fspan%3E%2C+%3Cspan+class%3D%27dq-highlight%27%3EAmending+Acts%3C%2Fspan%3E%2C+%3Cspan+class%3D%27dq-highlight%27%3ESRs%3C%2Fspan%3E%2C+%3Cspan+class%3D%27dq-highlight%27%3EAmending+SRs%3C%2Fspan%3E%22%2C+Search+In%3D%22%3Cspan+class%3D%27dq-highlight%27%3ETitle%3C%2Fspan%3E%22%2C+All+Words%3D%22%3Cspan+class%3D%27dq-highlight%27%3Elocal+government+order+2014%3C%2Fspan%3E%22%2C+Point+In+Time%3D%22%3Cspan+class%3D%27dq-highlight%27%3E20%2F04%2F2023%3C%2Fspan%3E%22" xr:uid="{00000000-0004-0000-1B00-00000A000000}"/>
    <hyperlink ref="S4" r:id="rId2" display="https://www.audit.tas.gov.au/wp-content/uploads/Guidance-revised-to-local-government-councils-on-calculating-underlying-result.pdf" xr:uid="{00000000-0004-0000-1B00-00000B000000}"/>
  </hyperlinks>
  <printOptions horizontalCentered="1"/>
  <pageMargins left="0.47244094488188981" right="0.47244094488188981" top="0.59055118110236227" bottom="0.39370078740157483" header="0.51181102362204722" footer="0.62992125984251968"/>
  <pageSetup paperSize="9" scale="75" orientation="portrait" r:id="rId3"/>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FF00"/>
  </sheetPr>
  <dimension ref="A1:AI387"/>
  <sheetViews>
    <sheetView showGridLines="0" view="pageBreakPreview" zoomScaleNormal="85" zoomScaleSheetLayoutView="100" workbookViewId="0">
      <pane ySplit="2" topLeftCell="A3" activePane="bottomLeft" state="frozen"/>
      <selection activeCell="A6" sqref="A6"/>
      <selection pane="bottomLeft" activeCell="A6" sqref="A6"/>
    </sheetView>
  </sheetViews>
  <sheetFormatPr defaultColWidth="9" defaultRowHeight="16.5" x14ac:dyDescent="0.3"/>
  <cols>
    <col min="1" max="1" width="8.125" style="15" customWidth="1"/>
    <col min="2" max="2" width="6" style="15" customWidth="1"/>
    <col min="3" max="3" width="1.5" style="15" customWidth="1"/>
    <col min="4" max="4" width="19.625" style="55" customWidth="1"/>
    <col min="5" max="5" width="9.375" style="15" bestFit="1" customWidth="1"/>
    <col min="6" max="6" width="7" style="15" customWidth="1"/>
    <col min="7" max="7" width="16" style="15" customWidth="1"/>
    <col min="8" max="8" width="14.125" style="15" customWidth="1"/>
    <col min="9" max="9" width="16.875" style="15" customWidth="1"/>
    <col min="10" max="11" width="9" style="15"/>
    <col min="12" max="12" width="7.5" style="15" customWidth="1"/>
    <col min="13" max="13" width="3.75" style="15" customWidth="1"/>
    <col min="14" max="16384" width="9" style="15"/>
  </cols>
  <sheetData>
    <row r="1" spans="1:35" ht="16.5" customHeight="1" x14ac:dyDescent="0.3">
      <c r="A1" s="239" t="s">
        <v>217</v>
      </c>
      <c r="B1" s="239" t="s">
        <v>218</v>
      </c>
      <c r="C1" s="112" t="str">
        <f>IF('Merge Details_Printing instr'!$B$11="Insert details here",'Merge Details_Printing instr'!$A$11,'Merge Details_Printing instr'!$B$11)</f>
        <v>Council Name</v>
      </c>
    </row>
    <row r="2" spans="1:35" s="8" customFormat="1" ht="16.5" customHeight="1" x14ac:dyDescent="0.3">
      <c r="B2" s="7"/>
      <c r="C2" s="117" t="str">
        <f>+'Merge Details_Printing instr'!A12</f>
        <v>2022-2023 Financial Report</v>
      </c>
      <c r="D2" s="7"/>
      <c r="E2" s="7"/>
      <c r="F2" s="7"/>
      <c r="G2" s="7"/>
      <c r="H2" s="7"/>
      <c r="I2" s="7"/>
      <c r="J2" s="7"/>
      <c r="K2" s="7"/>
      <c r="L2" s="7"/>
      <c r="M2" s="7"/>
    </row>
    <row r="3" spans="1:35" s="8" customFormat="1" x14ac:dyDescent="0.3">
      <c r="A3" s="106"/>
      <c r="N3" s="15"/>
      <c r="O3" s="15"/>
      <c r="P3" s="15"/>
      <c r="Q3" s="15"/>
      <c r="R3" s="15"/>
      <c r="S3" s="15"/>
      <c r="T3" s="15"/>
      <c r="U3" s="15"/>
      <c r="V3" s="15"/>
      <c r="W3" s="15"/>
      <c r="X3" s="15"/>
      <c r="Y3" s="15"/>
      <c r="Z3" s="15"/>
      <c r="AA3" s="15"/>
      <c r="AB3" s="15"/>
      <c r="AC3" s="15"/>
      <c r="AD3" s="15"/>
      <c r="AE3" s="15"/>
      <c r="AF3" s="15"/>
      <c r="AG3" s="15"/>
      <c r="AH3" s="15"/>
      <c r="AI3" s="15"/>
    </row>
    <row r="4" spans="1:35" x14ac:dyDescent="0.3">
      <c r="B4" s="239"/>
    </row>
    <row r="5" spans="1:35" ht="20.25" customHeight="1" x14ac:dyDescent="0.3">
      <c r="A5" s="239"/>
      <c r="D5" s="2037" t="s">
        <v>350</v>
      </c>
      <c r="E5" s="2037"/>
      <c r="F5" s="2037"/>
      <c r="G5" s="2037"/>
      <c r="H5" s="2037"/>
      <c r="I5" s="2037"/>
      <c r="J5" s="2037"/>
      <c r="K5" s="2037"/>
      <c r="L5" s="2037"/>
      <c r="M5" s="2037"/>
    </row>
    <row r="6" spans="1:35" x14ac:dyDescent="0.3">
      <c r="A6" s="233"/>
      <c r="B6" s="233"/>
    </row>
    <row r="7" spans="1:35" x14ac:dyDescent="0.3">
      <c r="A7" s="233"/>
      <c r="B7" s="233"/>
      <c r="D7" s="64"/>
    </row>
    <row r="8" spans="1:35" ht="52.5" customHeight="1" x14ac:dyDescent="0.3">
      <c r="A8" s="233" t="s">
        <v>516</v>
      </c>
      <c r="B8" s="233" t="s">
        <v>309</v>
      </c>
      <c r="D8" s="2057" t="s">
        <v>2061</v>
      </c>
      <c r="E8" s="2057"/>
      <c r="F8" s="2057"/>
      <c r="G8" s="2057"/>
      <c r="H8" s="2057"/>
      <c r="I8" s="2057"/>
      <c r="J8" s="2057"/>
      <c r="K8" s="2057"/>
      <c r="L8" s="2057"/>
      <c r="N8" s="1439"/>
    </row>
    <row r="9" spans="1:35" x14ac:dyDescent="0.3">
      <c r="A9" s="233"/>
      <c r="B9" s="233"/>
      <c r="D9" s="1471"/>
      <c r="E9" s="1471"/>
      <c r="F9" s="1471"/>
      <c r="G9" s="1471"/>
      <c r="H9" s="1471"/>
      <c r="I9" s="1471"/>
      <c r="J9" s="1471"/>
      <c r="K9" s="1471"/>
      <c r="L9" s="1471"/>
    </row>
    <row r="10" spans="1:35" x14ac:dyDescent="0.3">
      <c r="A10" s="233"/>
      <c r="B10" s="233"/>
      <c r="D10" s="1471"/>
      <c r="E10" s="1471"/>
      <c r="F10" s="1471"/>
      <c r="G10" s="1471"/>
      <c r="H10" s="1471"/>
      <c r="I10" s="1471"/>
      <c r="J10" s="1471"/>
      <c r="K10" s="1471"/>
      <c r="L10" s="1471"/>
    </row>
    <row r="11" spans="1:35" x14ac:dyDescent="0.3">
      <c r="A11" s="233"/>
      <c r="B11" s="233"/>
      <c r="D11" s="297"/>
      <c r="E11" s="297"/>
      <c r="F11" s="297"/>
      <c r="G11" s="297"/>
      <c r="H11" s="297"/>
      <c r="I11" s="297"/>
      <c r="J11" s="297"/>
      <c r="K11" s="297"/>
      <c r="L11" s="297"/>
    </row>
    <row r="12" spans="1:35" ht="17.25" thickBot="1" x14ac:dyDescent="0.35">
      <c r="A12" s="233"/>
      <c r="B12" s="233"/>
      <c r="D12" s="297"/>
      <c r="E12" s="297"/>
      <c r="F12" s="297"/>
      <c r="G12" s="297"/>
      <c r="H12" s="297"/>
      <c r="I12" s="297"/>
      <c r="J12" s="297"/>
      <c r="K12" s="297"/>
      <c r="L12" s="297"/>
    </row>
    <row r="13" spans="1:35" ht="16.5" customHeight="1" x14ac:dyDescent="0.3">
      <c r="A13" s="233"/>
      <c r="B13" s="233"/>
      <c r="D13" s="297"/>
      <c r="E13" s="297"/>
      <c r="F13" s="297"/>
      <c r="G13" s="297"/>
      <c r="H13" s="297"/>
      <c r="I13" s="2384" t="s">
        <v>2022</v>
      </c>
      <c r="J13" s="2385"/>
      <c r="K13" s="2385"/>
      <c r="L13" s="2386"/>
    </row>
    <row r="14" spans="1:35" x14ac:dyDescent="0.3">
      <c r="A14" s="233"/>
      <c r="B14" s="233"/>
      <c r="D14" s="297"/>
      <c r="E14" s="297"/>
      <c r="F14" s="297"/>
      <c r="G14" s="297"/>
      <c r="H14" s="297"/>
      <c r="I14" s="2387"/>
      <c r="J14" s="2388"/>
      <c r="K14" s="2388"/>
      <c r="L14" s="2389"/>
    </row>
    <row r="15" spans="1:35" x14ac:dyDescent="0.3">
      <c r="A15" s="233"/>
      <c r="B15" s="233"/>
      <c r="D15" s="86"/>
      <c r="I15" s="2387"/>
      <c r="J15" s="2388"/>
      <c r="K15" s="2388"/>
      <c r="L15" s="2389"/>
    </row>
    <row r="16" spans="1:35" x14ac:dyDescent="0.3">
      <c r="A16" s="233"/>
      <c r="B16" s="233"/>
      <c r="D16" s="2381" t="s">
        <v>816</v>
      </c>
      <c r="E16" s="2381"/>
      <c r="F16" s="2381"/>
      <c r="G16" s="2381"/>
      <c r="H16" s="2381"/>
      <c r="I16" s="2387"/>
      <c r="J16" s="2388"/>
      <c r="K16" s="2388"/>
      <c r="L16" s="2389"/>
    </row>
    <row r="17" spans="1:15" x14ac:dyDescent="0.3">
      <c r="A17" s="233"/>
      <c r="B17" s="233"/>
      <c r="D17" s="2382" t="s">
        <v>226</v>
      </c>
      <c r="E17" s="2383"/>
      <c r="I17" s="2387"/>
      <c r="J17" s="2388"/>
      <c r="K17" s="2388"/>
      <c r="L17" s="2389"/>
      <c r="O17" s="625" t="s">
        <v>1810</v>
      </c>
    </row>
    <row r="18" spans="1:15" x14ac:dyDescent="0.3">
      <c r="A18" s="233"/>
      <c r="B18" s="233"/>
      <c r="D18" s="86"/>
      <c r="I18" s="2387"/>
      <c r="J18" s="2388"/>
      <c r="K18" s="2388"/>
      <c r="L18" s="2389"/>
      <c r="O18" s="1797" t="s">
        <v>1809</v>
      </c>
    </row>
    <row r="19" spans="1:15" ht="17.25" thickBot="1" x14ac:dyDescent="0.35">
      <c r="A19" s="233"/>
      <c r="B19" s="233"/>
      <c r="D19" s="86" t="s">
        <v>492</v>
      </c>
      <c r="E19" s="450" t="s">
        <v>2060</v>
      </c>
      <c r="G19" s="461" t="s">
        <v>1868</v>
      </c>
      <c r="I19" s="1794"/>
      <c r="J19" s="1798"/>
      <c r="K19" s="1795"/>
      <c r="L19" s="1796"/>
      <c r="N19" s="1075"/>
    </row>
    <row r="20" spans="1:15" x14ac:dyDescent="0.3">
      <c r="A20" s="233"/>
      <c r="B20" s="233"/>
      <c r="D20" s="2378"/>
      <c r="E20" s="2379"/>
      <c r="F20" s="2380"/>
    </row>
    <row r="21" spans="1:15" x14ac:dyDescent="0.3">
      <c r="A21" s="233"/>
      <c r="B21" s="233"/>
      <c r="D21" s="86"/>
    </row>
    <row r="22" spans="1:15" ht="16.5" customHeight="1" x14ac:dyDescent="0.3">
      <c r="A22" s="502"/>
      <c r="B22" s="233"/>
      <c r="D22" s="15"/>
    </row>
    <row r="23" spans="1:15" x14ac:dyDescent="0.3">
      <c r="D23" s="15"/>
    </row>
    <row r="24" spans="1:15" ht="33.75" customHeight="1" x14ac:dyDescent="0.3">
      <c r="D24" s="15"/>
    </row>
    <row r="25" spans="1:15" x14ac:dyDescent="0.3">
      <c r="D25" s="15"/>
    </row>
    <row r="26" spans="1:15" ht="33" customHeight="1" x14ac:dyDescent="0.3">
      <c r="D26" s="15"/>
    </row>
    <row r="27" spans="1:15" x14ac:dyDescent="0.3">
      <c r="D27" s="15"/>
    </row>
    <row r="28" spans="1:15" x14ac:dyDescent="0.3">
      <c r="D28" s="15"/>
    </row>
    <row r="29" spans="1:15" x14ac:dyDescent="0.3">
      <c r="D29" s="15"/>
    </row>
    <row r="30" spans="1:15" x14ac:dyDescent="0.3">
      <c r="D30" s="15"/>
    </row>
    <row r="31" spans="1:15" x14ac:dyDescent="0.3">
      <c r="D31" s="15"/>
    </row>
    <row r="32" spans="1:15" x14ac:dyDescent="0.3">
      <c r="D32" s="15"/>
    </row>
    <row r="33" spans="4:4" x14ac:dyDescent="0.3">
      <c r="D33" s="15"/>
    </row>
    <row r="34" spans="4:4" x14ac:dyDescent="0.3">
      <c r="D34" s="15"/>
    </row>
    <row r="35" spans="4:4" x14ac:dyDescent="0.3">
      <c r="D35" s="15"/>
    </row>
    <row r="36" spans="4:4" x14ac:dyDescent="0.3">
      <c r="D36" s="15"/>
    </row>
    <row r="37" spans="4:4" x14ac:dyDescent="0.3">
      <c r="D37" s="15"/>
    </row>
    <row r="38" spans="4:4" x14ac:dyDescent="0.3">
      <c r="D38" s="15"/>
    </row>
    <row r="39" spans="4:4" x14ac:dyDescent="0.3">
      <c r="D39" s="15"/>
    </row>
    <row r="40" spans="4:4" x14ac:dyDescent="0.3">
      <c r="D40" s="15"/>
    </row>
    <row r="41" spans="4:4" x14ac:dyDescent="0.3">
      <c r="D41" s="15"/>
    </row>
    <row r="42" spans="4:4" x14ac:dyDescent="0.3">
      <c r="D42" s="15"/>
    </row>
    <row r="43" spans="4:4" x14ac:dyDescent="0.3">
      <c r="D43" s="15"/>
    </row>
    <row r="44" spans="4:4" x14ac:dyDescent="0.3">
      <c r="D44" s="15"/>
    </row>
    <row r="45" spans="4:4" x14ac:dyDescent="0.3">
      <c r="D45" s="15"/>
    </row>
    <row r="46" spans="4:4" x14ac:dyDescent="0.3">
      <c r="D46" s="15"/>
    </row>
    <row r="47" spans="4:4" x14ac:dyDescent="0.3">
      <c r="D47" s="15"/>
    </row>
    <row r="48" spans="4:4" x14ac:dyDescent="0.3">
      <c r="D48" s="15"/>
    </row>
    <row r="49" spans="1:4" x14ac:dyDescent="0.3">
      <c r="D49" s="15"/>
    </row>
    <row r="50" spans="1:4" ht="16.5" customHeight="1" x14ac:dyDescent="0.3">
      <c r="D50" s="15"/>
    </row>
    <row r="51" spans="1:4" x14ac:dyDescent="0.3">
      <c r="D51" s="15"/>
    </row>
    <row r="52" spans="1:4" x14ac:dyDescent="0.3">
      <c r="D52" s="15"/>
    </row>
    <row r="53" spans="1:4" x14ac:dyDescent="0.3">
      <c r="D53" s="15"/>
    </row>
    <row r="54" spans="1:4" x14ac:dyDescent="0.3">
      <c r="D54" s="15"/>
    </row>
    <row r="55" spans="1:4" x14ac:dyDescent="0.3">
      <c r="A55" s="18"/>
      <c r="B55" s="18"/>
    </row>
    <row r="56" spans="1:4" x14ac:dyDescent="0.3">
      <c r="A56" s="18"/>
      <c r="B56" s="18"/>
    </row>
    <row r="57" spans="1:4" x14ac:dyDescent="0.3">
      <c r="A57" s="18"/>
      <c r="B57" s="18"/>
    </row>
    <row r="58" spans="1:4" x14ac:dyDescent="0.3">
      <c r="A58" s="18"/>
      <c r="B58" s="18"/>
    </row>
    <row r="59" spans="1:4" x14ac:dyDescent="0.3">
      <c r="A59" s="18"/>
      <c r="B59" s="18"/>
    </row>
    <row r="111" spans="8:8" x14ac:dyDescent="0.3">
      <c r="H111" s="15">
        <f>H110-H109</f>
        <v>0</v>
      </c>
    </row>
    <row r="387" ht="11.25" customHeight="1" x14ac:dyDescent="0.3"/>
  </sheetData>
  <customSheetViews>
    <customSheetView guid="{7F222B88-8DE7-4209-9261-78C075D2F561}" showPageBreaks="1" printArea="1" view="pageBreakPreview" showRuler="0">
      <pane ySplit="2" topLeftCell="A23" activePane="bottomLeft" state="frozen"/>
      <selection pane="bottomLeft" activeCell="D32" sqref="D32"/>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6">
    <mergeCell ref="D5:M5"/>
    <mergeCell ref="D20:F20"/>
    <mergeCell ref="D16:H16"/>
    <mergeCell ref="D17:E17"/>
    <mergeCell ref="D8:L8"/>
    <mergeCell ref="I13:L18"/>
  </mergeCells>
  <phoneticPr fontId="0" type="noConversion"/>
  <hyperlinks>
    <hyperlink ref="O18" r:id="rId2" xr:uid="{00000000-0004-0000-1D00-000000000000}"/>
  </hyperlinks>
  <printOptions horizontalCentered="1"/>
  <pageMargins left="0.47244094488188981" right="0.47244094488188981" top="0.78740157480314965" bottom="0.39370078740157483" header="0.51181102362204722" footer="0.23622047244094491"/>
  <pageSetup paperSize="9" scale="75" orientation="portrait" r:id="rId3"/>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AI384"/>
  <sheetViews>
    <sheetView showGridLines="0" view="pageBreakPreview" zoomScaleNormal="85" zoomScaleSheetLayoutView="100" workbookViewId="0">
      <pane ySplit="2" topLeftCell="A3" activePane="bottomLeft" state="frozen"/>
      <selection activeCell="A6" sqref="A6"/>
      <selection pane="bottomLeft" activeCell="A6" sqref="A6"/>
    </sheetView>
  </sheetViews>
  <sheetFormatPr defaultColWidth="9" defaultRowHeight="16.5" x14ac:dyDescent="0.3"/>
  <cols>
    <col min="1" max="1" width="8.125" style="15" customWidth="1"/>
    <col min="2" max="2" width="6" style="15" customWidth="1"/>
    <col min="3" max="3" width="1.5" style="15" customWidth="1"/>
    <col min="4" max="4" width="3.5" style="55" customWidth="1"/>
    <col min="5" max="5" width="26.25" style="15" customWidth="1"/>
    <col min="6" max="6" width="13.375" style="15" customWidth="1"/>
    <col min="7" max="7" width="7.375" style="15" customWidth="1"/>
    <col min="8" max="8" width="11.5" style="15" customWidth="1"/>
    <col min="9" max="10" width="9" style="15"/>
    <col min="11" max="11" width="12" style="15" customWidth="1"/>
    <col min="12" max="12" width="15.5" style="15" customWidth="1"/>
    <col min="13" max="13" width="2.375" style="15" customWidth="1"/>
    <col min="14" max="16384" width="9" style="15"/>
  </cols>
  <sheetData>
    <row r="1" spans="1:35" ht="16.5" customHeight="1" x14ac:dyDescent="0.3">
      <c r="A1" s="239" t="s">
        <v>217</v>
      </c>
      <c r="B1" s="239" t="s">
        <v>218</v>
      </c>
      <c r="C1" s="112" t="str">
        <f>IF('Merge Details_Printing instr'!$B$11="Insert details here",'Merge Details_Printing instr'!$A$11,'Merge Details_Printing instr'!$B$11)</f>
        <v>Council Name</v>
      </c>
    </row>
    <row r="2" spans="1:35" s="8" customFormat="1" ht="16.5" customHeight="1" x14ac:dyDescent="0.3">
      <c r="B2" s="7"/>
      <c r="C2" s="117" t="str">
        <f>+'Merge Details_Printing instr'!A12</f>
        <v>2022-2023 Financial Report</v>
      </c>
      <c r="D2" s="7"/>
      <c r="E2" s="7"/>
      <c r="F2" s="7"/>
      <c r="G2" s="7"/>
      <c r="H2" s="7"/>
      <c r="I2" s="7"/>
      <c r="J2" s="7"/>
      <c r="K2" s="7"/>
      <c r="L2" s="7"/>
      <c r="M2" s="7"/>
    </row>
    <row r="3" spans="1:35" s="8" customFormat="1" x14ac:dyDescent="0.3">
      <c r="A3" s="106"/>
      <c r="N3" s="15"/>
      <c r="O3" s="15"/>
      <c r="P3" s="15"/>
      <c r="Q3" s="15"/>
      <c r="R3" s="15"/>
      <c r="S3" s="15"/>
      <c r="T3" s="15"/>
      <c r="U3" s="15"/>
      <c r="V3" s="15"/>
      <c r="W3" s="15"/>
      <c r="X3" s="15"/>
      <c r="Y3" s="15"/>
      <c r="Z3" s="15"/>
      <c r="AA3" s="15"/>
      <c r="AB3" s="15"/>
      <c r="AC3" s="15"/>
      <c r="AD3" s="15"/>
      <c r="AE3" s="15"/>
      <c r="AF3" s="15"/>
      <c r="AG3" s="15"/>
      <c r="AH3" s="15"/>
      <c r="AI3" s="15"/>
    </row>
    <row r="4" spans="1:35" x14ac:dyDescent="0.3">
      <c r="B4" s="239"/>
    </row>
    <row r="5" spans="1:35" ht="20.25" customHeight="1" x14ac:dyDescent="0.3">
      <c r="A5" s="239"/>
      <c r="D5" s="2037" t="s">
        <v>1278</v>
      </c>
      <c r="E5" s="2037"/>
      <c r="F5" s="2037"/>
      <c r="G5" s="2037"/>
      <c r="H5" s="2037"/>
      <c r="I5" s="2037"/>
      <c r="J5" s="2037"/>
      <c r="K5" s="2037"/>
      <c r="L5" s="2037"/>
      <c r="M5" s="2037"/>
    </row>
    <row r="6" spans="1:35" x14ac:dyDescent="0.3">
      <c r="A6" s="1072"/>
      <c r="B6" s="1072"/>
      <c r="D6" s="1034"/>
    </row>
    <row r="7" spans="1:35" s="1093" customFormat="1" ht="16.5" customHeight="1" x14ac:dyDescent="0.3">
      <c r="A7" s="499" t="s">
        <v>516</v>
      </c>
      <c r="B7" s="499" t="s">
        <v>309</v>
      </c>
      <c r="D7" s="2169" t="s">
        <v>1524</v>
      </c>
      <c r="E7" s="2169"/>
      <c r="F7" s="2169"/>
      <c r="G7" s="2169"/>
      <c r="H7" s="2169"/>
      <c r="I7" s="2169"/>
      <c r="J7" s="2169"/>
      <c r="K7" s="2169"/>
      <c r="L7" s="2169"/>
    </row>
    <row r="8" spans="1:35" s="1093" customFormat="1" x14ac:dyDescent="0.3">
      <c r="A8" s="499"/>
      <c r="B8" s="499"/>
      <c r="D8" s="2169"/>
      <c r="E8" s="2169"/>
      <c r="F8" s="2169"/>
      <c r="G8" s="2169"/>
      <c r="H8" s="2169"/>
      <c r="I8" s="2169"/>
      <c r="J8" s="2169"/>
      <c r="K8" s="2169"/>
      <c r="L8" s="2169"/>
    </row>
    <row r="9" spans="1:35" s="1093" customFormat="1" x14ac:dyDescent="0.3">
      <c r="A9" s="499"/>
      <c r="B9" s="499"/>
      <c r="D9" s="1899"/>
      <c r="E9" s="992" t="s">
        <v>1523</v>
      </c>
      <c r="F9" s="1899"/>
      <c r="G9" s="1899"/>
      <c r="H9" s="1899"/>
      <c r="I9" s="1899"/>
      <c r="J9" s="1899"/>
      <c r="K9" s="1899"/>
      <c r="L9" s="1899"/>
    </row>
    <row r="10" spans="1:35" s="1093" customFormat="1" x14ac:dyDescent="0.3">
      <c r="A10" s="499"/>
      <c r="B10" s="499"/>
      <c r="D10" s="992"/>
      <c r="E10" s="992" t="s">
        <v>1279</v>
      </c>
      <c r="F10" s="992"/>
      <c r="G10" s="992"/>
      <c r="H10" s="992"/>
      <c r="I10" s="992"/>
      <c r="J10" s="992"/>
      <c r="K10" s="992"/>
      <c r="L10" s="992"/>
    </row>
    <row r="11" spans="1:35" s="1093" customFormat="1" x14ac:dyDescent="0.3">
      <c r="A11" s="499"/>
      <c r="B11" s="499"/>
      <c r="D11" s="992"/>
      <c r="E11" s="992"/>
      <c r="F11" s="992"/>
      <c r="G11" s="992"/>
      <c r="H11" s="992"/>
      <c r="I11" s="992"/>
      <c r="J11" s="992"/>
      <c r="K11" s="992"/>
      <c r="L11" s="992"/>
    </row>
    <row r="12" spans="1:35" ht="16.5" customHeight="1" x14ac:dyDescent="0.3">
      <c r="C12" s="1093"/>
      <c r="D12" s="2169" t="str">
        <f>"I believe that, in all material respects, the financial statements present a view which is consistent with my understanding of Council's financial position as at 30 June "&amp;'Merge Details_Printing instr'!A18&amp;" and the results of its operations and cash flows for the year then ended."</f>
        <v>I believe that, in all material respects, the financial statements present a view which is consistent with my understanding of Council's financial position as at 30 June 2023 and the results of its operations and cash flows for the year then ended.</v>
      </c>
      <c r="E12" s="2169"/>
      <c r="F12" s="2169"/>
      <c r="G12" s="2169"/>
      <c r="H12" s="2169"/>
      <c r="I12" s="2169"/>
      <c r="J12" s="2169"/>
      <c r="K12" s="2169"/>
      <c r="L12" s="2169"/>
      <c r="N12" s="625"/>
    </row>
    <row r="13" spans="1:35" s="1093" customFormat="1" ht="16.5" customHeight="1" x14ac:dyDescent="0.3">
      <c r="A13" s="499"/>
      <c r="B13" s="499"/>
      <c r="D13" s="2169"/>
      <c r="E13" s="2169"/>
      <c r="F13" s="2169"/>
      <c r="G13" s="2169"/>
      <c r="H13" s="2169"/>
      <c r="I13" s="2169"/>
      <c r="J13" s="2169"/>
      <c r="K13" s="2169"/>
      <c r="L13" s="2169"/>
    </row>
    <row r="14" spans="1:35" s="1093" customFormat="1" ht="16.5" customHeight="1" x14ac:dyDescent="0.3">
      <c r="A14" s="499"/>
      <c r="B14" s="499"/>
      <c r="D14" s="2169"/>
      <c r="E14" s="2169"/>
      <c r="F14" s="2169"/>
      <c r="G14" s="2169"/>
      <c r="H14" s="2169"/>
      <c r="I14" s="2169"/>
      <c r="J14" s="2169"/>
      <c r="K14" s="2169"/>
      <c r="L14" s="2169"/>
    </row>
    <row r="15" spans="1:35" s="1093" customFormat="1" ht="16.5" customHeight="1" x14ac:dyDescent="0.3">
      <c r="A15" s="499"/>
      <c r="B15" s="499"/>
      <c r="D15" s="2169" t="s">
        <v>1280</v>
      </c>
      <c r="E15" s="2169"/>
      <c r="F15" s="2169"/>
      <c r="G15" s="2169"/>
      <c r="H15" s="2169"/>
      <c r="I15" s="2169"/>
      <c r="J15" s="2169"/>
      <c r="K15" s="2169"/>
      <c r="L15" s="2169"/>
    </row>
    <row r="16" spans="1:35" x14ac:dyDescent="0.3">
      <c r="A16" s="1072"/>
      <c r="B16" s="1072"/>
      <c r="C16" s="1093"/>
      <c r="D16" s="2169"/>
      <c r="E16" s="2169"/>
      <c r="F16" s="2169"/>
      <c r="G16" s="2169"/>
      <c r="H16" s="2169"/>
      <c r="I16" s="2169"/>
      <c r="J16" s="2169"/>
      <c r="K16" s="2169"/>
      <c r="L16" s="2169"/>
    </row>
    <row r="17" spans="1:15" x14ac:dyDescent="0.3">
      <c r="A17" s="1286"/>
      <c r="B17" s="1286"/>
      <c r="C17" s="1093"/>
      <c r="D17" s="1899"/>
      <c r="E17" s="1899"/>
      <c r="F17" s="1899"/>
      <c r="G17" s="1899"/>
      <c r="H17" s="1899"/>
      <c r="I17" s="1899"/>
      <c r="J17" s="1899"/>
      <c r="K17" s="1899"/>
      <c r="L17" s="1899"/>
    </row>
    <row r="18" spans="1:15" x14ac:dyDescent="0.3">
      <c r="A18" s="1072"/>
      <c r="B18" s="1072"/>
      <c r="C18" s="1093"/>
      <c r="D18" s="2169" t="s">
        <v>1281</v>
      </c>
      <c r="E18" s="2169"/>
      <c r="F18" s="2169"/>
      <c r="G18" s="2169"/>
      <c r="H18" s="2169"/>
      <c r="I18" s="2169"/>
      <c r="J18" s="2169"/>
      <c r="K18" s="2169"/>
      <c r="L18" s="2169"/>
    </row>
    <row r="19" spans="1:15" ht="17.25" thickBot="1" x14ac:dyDescent="0.35">
      <c r="A19" s="1072"/>
      <c r="B19" s="1072"/>
      <c r="C19" s="1093"/>
      <c r="D19" s="2169"/>
      <c r="E19" s="2169"/>
      <c r="F19" s="2169"/>
      <c r="G19" s="2169"/>
      <c r="H19" s="2169"/>
      <c r="I19" s="2169"/>
      <c r="J19" s="2169"/>
      <c r="K19" s="2169"/>
      <c r="L19" s="2169"/>
    </row>
    <row r="20" spans="1:15" ht="16.5" customHeight="1" x14ac:dyDescent="0.3">
      <c r="A20" s="1072"/>
      <c r="B20" s="1072"/>
      <c r="C20" s="1093"/>
      <c r="D20" s="86"/>
      <c r="J20" s="2384" t="s">
        <v>2040</v>
      </c>
      <c r="K20" s="2385"/>
      <c r="L20" s="2385"/>
      <c r="M20" s="2386"/>
    </row>
    <row r="21" spans="1:15" x14ac:dyDescent="0.3">
      <c r="A21" s="1072"/>
      <c r="B21" s="1072"/>
      <c r="C21" s="1093"/>
      <c r="D21" s="2381" t="s">
        <v>1282</v>
      </c>
      <c r="E21" s="2381"/>
      <c r="F21" s="2381"/>
      <c r="G21" s="2381"/>
      <c r="H21" s="2381"/>
      <c r="J21" s="2387"/>
      <c r="K21" s="2388"/>
      <c r="L21" s="2388"/>
      <c r="M21" s="2389"/>
    </row>
    <row r="22" spans="1:15" x14ac:dyDescent="0.3">
      <c r="A22" s="1072"/>
      <c r="B22" s="1072"/>
      <c r="C22" s="1093"/>
      <c r="D22" s="2382" t="s">
        <v>1283</v>
      </c>
      <c r="E22" s="2383"/>
      <c r="J22" s="2387"/>
      <c r="K22" s="2388"/>
      <c r="L22" s="2388"/>
      <c r="M22" s="2389"/>
      <c r="O22" s="625" t="s">
        <v>1810</v>
      </c>
    </row>
    <row r="23" spans="1:15" x14ac:dyDescent="0.3">
      <c r="A23" s="1336"/>
      <c r="B23" s="1336"/>
      <c r="C23" s="1093"/>
      <c r="D23" s="1337"/>
      <c r="E23" s="1338"/>
      <c r="J23" s="2387"/>
      <c r="K23" s="2388"/>
      <c r="L23" s="2388"/>
      <c r="M23" s="2389"/>
      <c r="O23" s="1797" t="s">
        <v>1809</v>
      </c>
    </row>
    <row r="24" spans="1:15" x14ac:dyDescent="0.3">
      <c r="A24" s="1072"/>
      <c r="B24" s="1072"/>
      <c r="C24" s="1093"/>
      <c r="D24" s="86"/>
      <c r="E24" s="15" t="s">
        <v>1430</v>
      </c>
      <c r="J24" s="2387"/>
      <c r="K24" s="2388"/>
      <c r="L24" s="2388"/>
      <c r="M24" s="2389"/>
    </row>
    <row r="25" spans="1:15" x14ac:dyDescent="0.3">
      <c r="A25" s="1072"/>
      <c r="B25" s="1072"/>
      <c r="C25" s="1093"/>
      <c r="D25" s="86"/>
      <c r="E25" s="450" t="str">
        <f>"xx/xx/ "&amp;'Merge Details_Printing instr'!A18</f>
        <v>xx/xx/ 2023</v>
      </c>
      <c r="G25" s="1440" t="str">
        <f>"&lt;Due by 14 August "&amp;'Merge Details_Printing instr'!A18&amp;" &gt;"</f>
        <v>&lt;Due by 14 August 2023 &gt;</v>
      </c>
      <c r="J25" s="2387"/>
      <c r="K25" s="2388"/>
      <c r="L25" s="2388"/>
      <c r="M25" s="2389"/>
      <c r="N25" s="1075"/>
    </row>
    <row r="26" spans="1:15" ht="17.25" thickBot="1" x14ac:dyDescent="0.35">
      <c r="A26" s="1072"/>
      <c r="B26" s="1072"/>
      <c r="C26" s="1093"/>
      <c r="D26" s="2378"/>
      <c r="E26" s="2379"/>
      <c r="F26" s="2380"/>
      <c r="J26" s="1794"/>
      <c r="K26" s="1798"/>
      <c r="L26" s="1795"/>
      <c r="M26" s="1796"/>
    </row>
    <row r="27" spans="1:15" x14ac:dyDescent="0.3">
      <c r="A27" s="1072"/>
      <c r="B27" s="1072"/>
      <c r="D27" s="86"/>
    </row>
    <row r="28" spans="1:15" ht="16.5" customHeight="1" x14ac:dyDescent="0.3">
      <c r="A28" s="1072"/>
      <c r="B28" s="1072"/>
      <c r="D28" s="15"/>
    </row>
    <row r="29" spans="1:15" x14ac:dyDescent="0.3">
      <c r="D29" s="15"/>
    </row>
    <row r="30" spans="1:15" ht="33.75" customHeight="1" x14ac:dyDescent="0.3">
      <c r="D30" s="15"/>
    </row>
    <row r="31" spans="1:15" x14ac:dyDescent="0.3">
      <c r="D31" s="15"/>
    </row>
    <row r="32" spans="1:15" x14ac:dyDescent="0.3">
      <c r="D32" s="15"/>
    </row>
    <row r="33" spans="4:4" x14ac:dyDescent="0.3">
      <c r="D33" s="15"/>
    </row>
    <row r="34" spans="4:4" x14ac:dyDescent="0.3">
      <c r="D34" s="15"/>
    </row>
    <row r="35" spans="4:4" x14ac:dyDescent="0.3">
      <c r="D35" s="15"/>
    </row>
    <row r="36" spans="4:4" x14ac:dyDescent="0.3">
      <c r="D36" s="15"/>
    </row>
    <row r="37" spans="4:4" x14ac:dyDescent="0.3">
      <c r="D37" s="15"/>
    </row>
    <row r="38" spans="4:4" x14ac:dyDescent="0.3">
      <c r="D38" s="15"/>
    </row>
    <row r="39" spans="4:4" x14ac:dyDescent="0.3">
      <c r="D39" s="15"/>
    </row>
    <row r="40" spans="4:4" x14ac:dyDescent="0.3">
      <c r="D40" s="15"/>
    </row>
    <row r="41" spans="4:4" x14ac:dyDescent="0.3">
      <c r="D41" s="15"/>
    </row>
    <row r="42" spans="4:4" x14ac:dyDescent="0.3">
      <c r="D42" s="15"/>
    </row>
    <row r="43" spans="4:4" x14ac:dyDescent="0.3">
      <c r="D43" s="15"/>
    </row>
    <row r="44" spans="4:4" x14ac:dyDescent="0.3">
      <c r="D44" s="15"/>
    </row>
    <row r="45" spans="4:4" x14ac:dyDescent="0.3">
      <c r="D45" s="15"/>
    </row>
    <row r="46" spans="4:4" x14ac:dyDescent="0.3">
      <c r="D46" s="15"/>
    </row>
    <row r="47" spans="4:4" ht="16.5" customHeight="1" x14ac:dyDescent="0.3">
      <c r="D47" s="15"/>
    </row>
    <row r="48" spans="4:4" x14ac:dyDescent="0.3">
      <c r="D48" s="15"/>
    </row>
    <row r="49" spans="1:4" x14ac:dyDescent="0.3">
      <c r="D49" s="15"/>
    </row>
    <row r="50" spans="1:4" x14ac:dyDescent="0.3">
      <c r="D50" s="15"/>
    </row>
    <row r="51" spans="1:4" x14ac:dyDescent="0.3">
      <c r="D51" s="15"/>
    </row>
    <row r="52" spans="1:4" x14ac:dyDescent="0.3">
      <c r="A52" s="18"/>
      <c r="B52" s="18"/>
    </row>
    <row r="53" spans="1:4" x14ac:dyDescent="0.3">
      <c r="A53" s="18"/>
      <c r="B53" s="18"/>
    </row>
    <row r="54" spans="1:4" x14ac:dyDescent="0.3">
      <c r="A54" s="18"/>
      <c r="B54" s="18"/>
    </row>
    <row r="55" spans="1:4" x14ac:dyDescent="0.3">
      <c r="A55" s="18"/>
      <c r="B55" s="18"/>
    </row>
    <row r="56" spans="1:4" x14ac:dyDescent="0.3">
      <c r="A56" s="18"/>
      <c r="B56" s="18"/>
    </row>
    <row r="115" spans="8:8" x14ac:dyDescent="0.3">
      <c r="H115" s="15">
        <f>H114-H113</f>
        <v>0</v>
      </c>
    </row>
    <row r="384" ht="11.25" customHeight="1" x14ac:dyDescent="0.3"/>
  </sheetData>
  <mergeCells count="9">
    <mergeCell ref="D5:M5"/>
    <mergeCell ref="D21:H21"/>
    <mergeCell ref="D22:E22"/>
    <mergeCell ref="D26:F26"/>
    <mergeCell ref="D7:L8"/>
    <mergeCell ref="D12:L14"/>
    <mergeCell ref="D15:L16"/>
    <mergeCell ref="D18:L19"/>
    <mergeCell ref="J20:M25"/>
  </mergeCells>
  <hyperlinks>
    <hyperlink ref="O23" r:id="rId1" xr:uid="{00000000-0004-0000-1E00-000000000000}"/>
  </hyperlinks>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61"/>
  <sheetViews>
    <sheetView view="pageBreakPreview" zoomScale="115" zoomScaleNormal="115" zoomScaleSheetLayoutView="115" workbookViewId="0"/>
  </sheetViews>
  <sheetFormatPr defaultColWidth="9" defaultRowHeight="14.25" x14ac:dyDescent="0.2"/>
  <cols>
    <col min="1" max="1" width="1.125" style="530" customWidth="1"/>
    <col min="2" max="2" width="15" style="530" customWidth="1"/>
    <col min="3" max="3" width="8.625" style="530" customWidth="1"/>
    <col min="4" max="4" width="81.75" style="530" customWidth="1"/>
    <col min="5" max="16384" width="9" style="530"/>
  </cols>
  <sheetData>
    <row r="1" spans="1:7" ht="27.75" customHeight="1" x14ac:dyDescent="0.2">
      <c r="B1" s="2018" t="s">
        <v>1707</v>
      </c>
      <c r="C1" s="2018"/>
      <c r="D1" s="2018"/>
    </row>
    <row r="3" spans="1:7" ht="16.5" customHeight="1" x14ac:dyDescent="0.25">
      <c r="A3" s="585" t="s">
        <v>1471</v>
      </c>
      <c r="B3" s="627"/>
      <c r="C3" s="627"/>
      <c r="D3" s="627"/>
      <c r="E3" s="1078"/>
      <c r="F3" s="1078"/>
      <c r="G3" s="1078"/>
    </row>
    <row r="4" spans="1:7" ht="26.25" customHeight="1" x14ac:dyDescent="0.2">
      <c r="B4" s="2019" t="s">
        <v>1908</v>
      </c>
      <c r="C4" s="2019"/>
      <c r="D4" s="2019"/>
      <c r="E4" s="1078"/>
      <c r="F4" s="1078"/>
      <c r="G4" s="1078"/>
    </row>
    <row r="5" spans="1:7" ht="9.75" customHeight="1" x14ac:dyDescent="0.2">
      <c r="B5" s="627"/>
      <c r="C5" s="627"/>
      <c r="D5" s="627"/>
      <c r="E5" s="1078"/>
      <c r="F5" s="1078"/>
      <c r="G5" s="1078"/>
    </row>
    <row r="6" spans="1:7" ht="16.5" x14ac:dyDescent="0.25">
      <c r="A6" s="585" t="s">
        <v>1393</v>
      </c>
      <c r="C6" s="889"/>
      <c r="E6" s="1078"/>
      <c r="F6" s="1078"/>
      <c r="G6" s="1078"/>
    </row>
    <row r="7" spans="1:7" ht="39.75" customHeight="1" x14ac:dyDescent="0.2">
      <c r="B7" s="977" t="s">
        <v>1396</v>
      </c>
      <c r="C7" s="1308"/>
      <c r="D7" s="1308" t="s">
        <v>1963</v>
      </c>
      <c r="E7" s="1840"/>
      <c r="F7" s="1078"/>
      <c r="G7" s="1078"/>
    </row>
    <row r="8" spans="1:7" ht="7.5" customHeight="1" x14ac:dyDescent="0.2">
      <c r="B8" s="1308"/>
      <c r="C8" s="1308"/>
      <c r="D8" s="1308"/>
      <c r="E8" s="1078"/>
      <c r="F8" s="1078"/>
      <c r="G8" s="1078"/>
    </row>
    <row r="9" spans="1:7" ht="38.25" x14ac:dyDescent="0.2">
      <c r="B9" s="1315" t="s">
        <v>1398</v>
      </c>
      <c r="C9" s="976"/>
      <c r="D9" s="1308" t="s">
        <v>1472</v>
      </c>
      <c r="E9" s="1078"/>
      <c r="F9" s="1078"/>
      <c r="G9" s="1078"/>
    </row>
    <row r="10" spans="1:7" ht="7.5" customHeight="1" x14ac:dyDescent="0.2">
      <c r="B10" s="1308"/>
      <c r="C10" s="1308"/>
      <c r="D10" s="1308"/>
      <c r="E10" s="1078"/>
      <c r="F10" s="1078"/>
      <c r="G10" s="1078"/>
    </row>
    <row r="11" spans="1:7" ht="15" x14ac:dyDescent="0.2">
      <c r="B11" s="1313" t="s">
        <v>1395</v>
      </c>
      <c r="C11" s="1314"/>
      <c r="D11" s="1312" t="s">
        <v>1397</v>
      </c>
      <c r="E11" s="1078"/>
      <c r="F11" s="1078"/>
      <c r="G11" s="1078"/>
    </row>
    <row r="12" spans="1:7" ht="7.5" customHeight="1" thickBot="1" x14ac:dyDescent="0.25"/>
    <row r="13" spans="1:7" ht="16.5" customHeight="1" thickTop="1" thickBot="1" x14ac:dyDescent="0.3">
      <c r="B13" s="1962" t="s">
        <v>1853</v>
      </c>
      <c r="C13" s="1963"/>
      <c r="D13" s="1308" t="s">
        <v>1854</v>
      </c>
    </row>
    <row r="14" spans="1:7" ht="7.5" customHeight="1" thickTop="1" x14ac:dyDescent="0.2">
      <c r="G14" s="627"/>
    </row>
    <row r="15" spans="1:7" ht="30.75" customHeight="1" x14ac:dyDescent="0.2">
      <c r="A15" s="2020" t="s">
        <v>1954</v>
      </c>
      <c r="B15" s="2020"/>
      <c r="C15" s="2020"/>
      <c r="D15" s="2020"/>
    </row>
    <row r="16" spans="1:7" ht="9.75" customHeight="1" x14ac:dyDescent="0.2">
      <c r="G16" s="627"/>
    </row>
    <row r="17" spans="1:9" ht="16.5" x14ac:dyDescent="0.25">
      <c r="A17" s="585" t="s">
        <v>78</v>
      </c>
      <c r="I17" s="1141"/>
    </row>
    <row r="18" spans="1:9" ht="16.5" x14ac:dyDescent="0.25">
      <c r="A18" s="585"/>
      <c r="B18" s="1341" t="s">
        <v>1289</v>
      </c>
      <c r="I18" s="1141"/>
    </row>
    <row r="19" spans="1:9" ht="16.5" x14ac:dyDescent="0.25">
      <c r="A19" s="585"/>
      <c r="B19" s="449"/>
      <c r="C19" s="449"/>
      <c r="D19" s="1400" t="s">
        <v>1792</v>
      </c>
      <c r="I19" s="1141"/>
    </row>
    <row r="20" spans="1:9" ht="9" customHeight="1" x14ac:dyDescent="0.25">
      <c r="A20" s="585"/>
      <c r="B20" s="449"/>
      <c r="C20" s="449"/>
      <c r="D20" s="228"/>
      <c r="I20" s="1141"/>
    </row>
    <row r="21" spans="1:9" ht="16.5" x14ac:dyDescent="0.25">
      <c r="A21" s="585"/>
      <c r="B21" s="1341" t="s">
        <v>66</v>
      </c>
      <c r="C21" s="449"/>
      <c r="D21" s="228"/>
      <c r="I21" s="1141"/>
    </row>
    <row r="22" spans="1:9" ht="16.5" x14ac:dyDescent="0.25">
      <c r="A22" s="585"/>
      <c r="B22" s="1341"/>
      <c r="C22" s="449"/>
      <c r="D22" s="1400" t="s">
        <v>1792</v>
      </c>
      <c r="I22" s="1141"/>
    </row>
    <row r="23" spans="1:9" ht="9" customHeight="1" x14ac:dyDescent="0.25">
      <c r="A23" s="585"/>
      <c r="B23" s="449"/>
      <c r="C23" s="449"/>
      <c r="D23" s="228"/>
      <c r="I23" s="1141"/>
    </row>
    <row r="24" spans="1:9" ht="16.5" x14ac:dyDescent="0.25">
      <c r="B24" s="1341" t="s">
        <v>219</v>
      </c>
      <c r="D24" s="1331"/>
      <c r="I24" s="1141"/>
    </row>
    <row r="25" spans="1:9" ht="16.5" x14ac:dyDescent="0.2">
      <c r="B25" s="1401"/>
      <c r="C25" s="449"/>
      <c r="D25" s="1400" t="s">
        <v>1792</v>
      </c>
      <c r="I25" s="1141"/>
    </row>
    <row r="26" spans="1:9" ht="9" customHeight="1" x14ac:dyDescent="0.2">
      <c r="B26" s="1401"/>
      <c r="C26" s="449"/>
      <c r="D26" s="1400"/>
      <c r="I26" s="1141"/>
    </row>
    <row r="27" spans="1:9" ht="16.5" x14ac:dyDescent="0.25">
      <c r="B27" s="1341" t="s">
        <v>1592</v>
      </c>
      <c r="C27" s="449"/>
      <c r="D27" s="1400"/>
      <c r="I27" s="1141"/>
    </row>
    <row r="28" spans="1:9" ht="26.25" x14ac:dyDescent="0.25">
      <c r="B28" s="1341"/>
      <c r="C28" s="228"/>
      <c r="D28" s="1983" t="s">
        <v>1989</v>
      </c>
      <c r="I28" s="1141"/>
    </row>
    <row r="29" spans="1:9" ht="9" customHeight="1" x14ac:dyDescent="0.2">
      <c r="B29" s="1401"/>
      <c r="C29" s="228"/>
      <c r="D29" s="1400"/>
      <c r="I29" s="1141"/>
    </row>
    <row r="30" spans="1:9" ht="15" x14ac:dyDescent="0.25">
      <c r="A30" s="585" t="s">
        <v>809</v>
      </c>
      <c r="C30" s="1763"/>
      <c r="D30" s="1763"/>
    </row>
    <row r="31" spans="1:9" x14ac:dyDescent="0.2">
      <c r="C31" s="1763"/>
      <c r="D31" s="228" t="s">
        <v>1275</v>
      </c>
    </row>
    <row r="32" spans="1:9" ht="15" x14ac:dyDescent="0.25">
      <c r="A32" s="585"/>
      <c r="B32" s="1341" t="s">
        <v>75</v>
      </c>
      <c r="C32" s="1763"/>
      <c r="D32" s="228" t="s">
        <v>1705</v>
      </c>
      <c r="F32" s="228"/>
    </row>
    <row r="33" spans="1:14" ht="9.75" customHeight="1" x14ac:dyDescent="0.25">
      <c r="A33" s="585"/>
      <c r="B33" s="1341"/>
      <c r="C33" s="1763"/>
      <c r="D33" s="1763"/>
    </row>
    <row r="34" spans="1:14" ht="15" x14ac:dyDescent="0.25">
      <c r="B34" s="1633" t="s">
        <v>1264</v>
      </c>
      <c r="C34" s="1984" t="s">
        <v>298</v>
      </c>
      <c r="D34" s="1985" t="s">
        <v>1274</v>
      </c>
    </row>
    <row r="35" spans="1:14" ht="15" x14ac:dyDescent="0.25">
      <c r="B35" s="1751"/>
      <c r="C35" s="1986"/>
      <c r="D35" s="1400"/>
    </row>
    <row r="36" spans="1:14" ht="91.5" customHeight="1" x14ac:dyDescent="0.2">
      <c r="B36" s="1979" t="s">
        <v>220</v>
      </c>
      <c r="C36" s="1330">
        <v>1.4</v>
      </c>
      <c r="D36" s="1400" t="s">
        <v>2048</v>
      </c>
    </row>
    <row r="37" spans="1:14" ht="25.5" x14ac:dyDescent="0.2">
      <c r="B37" s="1979" t="s">
        <v>1791</v>
      </c>
      <c r="C37" s="1330">
        <v>3.1</v>
      </c>
      <c r="D37" s="1400" t="s">
        <v>2050</v>
      </c>
      <c r="E37" s="1339"/>
      <c r="G37" s="1725"/>
    </row>
    <row r="38" spans="1:14" ht="38.25" x14ac:dyDescent="0.2">
      <c r="B38" s="1988"/>
      <c r="C38" s="1330">
        <v>4.0999999999999996</v>
      </c>
      <c r="D38" s="1400" t="s">
        <v>2051</v>
      </c>
      <c r="E38" s="1339"/>
      <c r="F38" s="1339"/>
      <c r="G38" s="1725"/>
    </row>
    <row r="39" spans="1:14" ht="25.5" x14ac:dyDescent="0.2">
      <c r="B39" s="1988"/>
      <c r="C39" s="1764">
        <v>4.5999999999999996</v>
      </c>
      <c r="D39" s="1765" t="s">
        <v>2026</v>
      </c>
      <c r="E39" s="1339"/>
      <c r="F39" s="1339"/>
      <c r="G39" s="1725"/>
    </row>
    <row r="40" spans="1:14" ht="25.5" x14ac:dyDescent="0.2">
      <c r="B40" s="1979" t="s">
        <v>1997</v>
      </c>
      <c r="C40" s="1330">
        <v>6.1</v>
      </c>
      <c r="D40" s="1400" t="s">
        <v>1998</v>
      </c>
      <c r="E40" s="1339"/>
      <c r="F40" s="1078"/>
      <c r="G40" s="1078"/>
      <c r="H40" s="1078"/>
      <c r="I40" s="1078"/>
      <c r="J40" s="1078"/>
      <c r="K40" s="1078"/>
      <c r="L40" s="1078"/>
      <c r="M40" s="1078"/>
      <c r="N40" s="1078"/>
    </row>
    <row r="41" spans="1:14" ht="16.5" x14ac:dyDescent="0.3">
      <c r="B41" s="1979" t="s">
        <v>1591</v>
      </c>
      <c r="C41" s="1330">
        <v>6.1</v>
      </c>
      <c r="D41" s="1400" t="s">
        <v>2052</v>
      </c>
      <c r="E41" s="1339"/>
      <c r="F41" s="1078"/>
      <c r="G41" s="1078"/>
      <c r="H41" s="1946"/>
      <c r="I41" s="1078"/>
      <c r="J41" s="1078"/>
      <c r="K41" s="1078"/>
      <c r="L41" s="1078"/>
      <c r="M41" s="1078"/>
      <c r="N41" s="1078"/>
    </row>
    <row r="42" spans="1:14" ht="25.5" x14ac:dyDescent="0.3">
      <c r="B42" s="1979"/>
      <c r="C42" s="1330">
        <v>7.3</v>
      </c>
      <c r="D42" s="1400" t="s">
        <v>2053</v>
      </c>
      <c r="E42" s="1339"/>
      <c r="F42" s="1078"/>
      <c r="G42" s="1078"/>
      <c r="H42" s="1946"/>
      <c r="I42" s="1078"/>
      <c r="J42" s="1078"/>
      <c r="K42" s="1078"/>
      <c r="L42" s="1078"/>
      <c r="M42" s="1078"/>
      <c r="N42" s="1078"/>
    </row>
    <row r="43" spans="1:14" ht="25.5" x14ac:dyDescent="0.2">
      <c r="A43" s="1965"/>
      <c r="B43" s="1979" t="s">
        <v>490</v>
      </c>
      <c r="C43" s="1330">
        <v>9.6999999999999993</v>
      </c>
      <c r="D43" s="1400" t="s">
        <v>2054</v>
      </c>
      <c r="E43" s="1339"/>
      <c r="F43" s="1078"/>
      <c r="G43" s="1078"/>
      <c r="H43" s="1078"/>
      <c r="I43" s="1078"/>
      <c r="J43" s="1078"/>
      <c r="K43" s="1078"/>
      <c r="L43" s="1078"/>
      <c r="M43" s="1078"/>
      <c r="N43" s="1078"/>
    </row>
    <row r="44" spans="1:14" ht="25.5" x14ac:dyDescent="0.2">
      <c r="B44" s="1979" t="s">
        <v>1877</v>
      </c>
      <c r="C44" s="1330" t="s">
        <v>1905</v>
      </c>
      <c r="D44" s="1400" t="s">
        <v>2055</v>
      </c>
      <c r="E44" s="1339"/>
      <c r="F44" s="1078"/>
      <c r="G44" s="1078"/>
      <c r="H44" s="1078"/>
      <c r="I44" s="1078"/>
      <c r="J44" s="1078"/>
      <c r="K44" s="1078"/>
      <c r="L44" s="1078"/>
      <c r="M44" s="1078"/>
      <c r="N44" s="1078"/>
    </row>
    <row r="45" spans="1:14" ht="38.25" x14ac:dyDescent="0.2">
      <c r="B45" s="1979" t="s">
        <v>1881</v>
      </c>
      <c r="C45" s="1330" t="s">
        <v>1882</v>
      </c>
      <c r="D45" s="1765" t="s">
        <v>2056</v>
      </c>
      <c r="E45" s="1339"/>
      <c r="F45" s="1078"/>
      <c r="G45" s="1078"/>
      <c r="H45" s="1078"/>
      <c r="I45" s="1078"/>
      <c r="J45" s="1078"/>
      <c r="K45" s="1078"/>
      <c r="L45" s="1078"/>
      <c r="M45" s="1078"/>
      <c r="N45" s="1078"/>
    </row>
    <row r="46" spans="1:14" ht="15" x14ac:dyDescent="0.2">
      <c r="B46" s="1979" t="s">
        <v>1394</v>
      </c>
      <c r="C46" s="1330"/>
      <c r="D46" s="1903" t="s">
        <v>1350</v>
      </c>
      <c r="E46" s="1339"/>
      <c r="F46" s="1078"/>
      <c r="G46" s="1078"/>
      <c r="H46" s="1078"/>
      <c r="I46" s="1078"/>
      <c r="J46" s="1078"/>
      <c r="K46" s="1078"/>
      <c r="L46" s="1078"/>
      <c r="M46" s="1078"/>
      <c r="N46" s="1078"/>
    </row>
    <row r="47" spans="1:14" x14ac:dyDescent="0.2">
      <c r="B47" s="1329"/>
      <c r="C47" s="1766" t="s">
        <v>1893</v>
      </c>
      <c r="D47" s="1765" t="s">
        <v>1894</v>
      </c>
      <c r="E47" s="1339"/>
      <c r="F47" s="1078"/>
      <c r="G47" s="1078"/>
      <c r="H47" s="1078"/>
      <c r="I47" s="1078"/>
      <c r="J47" s="1078"/>
      <c r="K47" s="1078"/>
      <c r="L47" s="1078"/>
      <c r="M47" s="1078"/>
      <c r="N47" s="1078"/>
    </row>
    <row r="48" spans="1:14" ht="25.5" x14ac:dyDescent="0.2">
      <c r="B48" s="1329"/>
      <c r="C48" s="1766"/>
      <c r="D48" s="1765" t="s">
        <v>2023</v>
      </c>
      <c r="E48" s="1339"/>
      <c r="F48" s="1078"/>
      <c r="G48" s="1078"/>
      <c r="H48" s="1078"/>
      <c r="I48" s="1078"/>
      <c r="J48" s="1078"/>
      <c r="K48" s="1078"/>
      <c r="L48" s="1078"/>
      <c r="M48" s="1078"/>
      <c r="N48" s="1078"/>
    </row>
    <row r="49" spans="1:8" ht="52.5" customHeight="1" x14ac:dyDescent="0.2">
      <c r="B49" s="1763"/>
      <c r="C49" s="2007" t="s">
        <v>2068</v>
      </c>
      <c r="D49" s="2006" t="s">
        <v>2067</v>
      </c>
    </row>
    <row r="50" spans="1:8" s="627" customFormat="1" ht="41.25" customHeight="1" x14ac:dyDescent="0.25">
      <c r="B50" s="1979" t="s">
        <v>2024</v>
      </c>
      <c r="C50" s="1980" t="s">
        <v>2025</v>
      </c>
      <c r="D50" s="1400" t="s">
        <v>2049</v>
      </c>
      <c r="E50" s="1693"/>
      <c r="F50" s="1693"/>
      <c r="G50" s="1693"/>
    </row>
    <row r="51" spans="1:8" s="627" customFormat="1" ht="15" x14ac:dyDescent="0.25">
      <c r="B51" s="1329"/>
      <c r="C51" s="1329"/>
      <c r="D51" s="1987" t="s">
        <v>2030</v>
      </c>
      <c r="E51" s="1693"/>
      <c r="F51" s="1693"/>
      <c r="G51" s="1693"/>
    </row>
    <row r="52" spans="1:8" s="627" customFormat="1" ht="15" x14ac:dyDescent="0.25">
      <c r="B52" s="1329"/>
      <c r="C52" s="1329"/>
      <c r="D52" s="1987" t="s">
        <v>2031</v>
      </c>
      <c r="E52" s="1693"/>
      <c r="F52" s="1693"/>
      <c r="G52" s="1693"/>
    </row>
    <row r="53" spans="1:8" x14ac:dyDescent="0.2">
      <c r="C53" s="1330"/>
      <c r="D53" s="1400"/>
    </row>
    <row r="54" spans="1:8" ht="32.25" customHeight="1" x14ac:dyDescent="0.2">
      <c r="B54" s="1912" t="s">
        <v>1485</v>
      </c>
      <c r="C54" s="1342"/>
      <c r="D54" s="1400" t="s">
        <v>2029</v>
      </c>
      <c r="E54" s="1723"/>
      <c r="F54" s="1723"/>
      <c r="G54" s="1723"/>
      <c r="H54" s="1723"/>
    </row>
    <row r="55" spans="1:8" ht="15" x14ac:dyDescent="0.2">
      <c r="B55" s="1912" t="s">
        <v>1525</v>
      </c>
      <c r="C55" s="1342"/>
      <c r="D55" s="1400" t="s">
        <v>2057</v>
      </c>
      <c r="E55" s="1723"/>
      <c r="F55" s="1723"/>
      <c r="G55" s="1723"/>
      <c r="H55" s="1723"/>
    </row>
    <row r="56" spans="1:8" x14ac:dyDescent="0.2">
      <c r="B56" s="534"/>
      <c r="C56" s="1475" t="s">
        <v>1531</v>
      </c>
      <c r="D56" s="1811" t="s">
        <v>1836</v>
      </c>
      <c r="E56" s="1723"/>
      <c r="F56" s="1723"/>
      <c r="G56" s="1723"/>
      <c r="H56" s="1723"/>
    </row>
    <row r="57" spans="1:8" ht="8.25" customHeight="1" x14ac:dyDescent="0.2">
      <c r="B57" s="534"/>
      <c r="C57" s="534"/>
      <c r="D57" s="1767"/>
      <c r="E57" s="1723"/>
      <c r="F57" s="1723"/>
      <c r="G57" s="1723"/>
      <c r="H57" s="1723"/>
    </row>
    <row r="58" spans="1:8" ht="15" x14ac:dyDescent="0.25">
      <c r="A58" s="585" t="s">
        <v>1157</v>
      </c>
      <c r="C58" s="1763"/>
      <c r="D58" s="1767"/>
      <c r="E58" s="1723"/>
      <c r="F58" s="1723"/>
      <c r="G58" s="1723"/>
      <c r="H58" s="1723"/>
    </row>
    <row r="59" spans="1:8" ht="379.5" customHeight="1" x14ac:dyDescent="0.2">
      <c r="C59" s="2017" t="s">
        <v>1906</v>
      </c>
      <c r="D59" s="2017"/>
      <c r="E59" s="1723"/>
      <c r="F59" s="1723"/>
      <c r="G59" s="1723"/>
      <c r="H59" s="1723"/>
    </row>
    <row r="60" spans="1:8" ht="111.75" customHeight="1" x14ac:dyDescent="0.2">
      <c r="C60" s="2017" t="s">
        <v>1897</v>
      </c>
      <c r="D60" s="2017"/>
      <c r="E60" s="1723"/>
      <c r="F60" s="1723"/>
      <c r="G60" s="1723"/>
      <c r="H60" s="1723"/>
    </row>
    <row r="61" spans="1:8" x14ac:dyDescent="0.2">
      <c r="D61" s="1723"/>
      <c r="E61" s="1723"/>
      <c r="F61" s="1723"/>
      <c r="G61" s="1723"/>
      <c r="H61" s="1723"/>
    </row>
  </sheetData>
  <mergeCells count="5">
    <mergeCell ref="C60:D60"/>
    <mergeCell ref="B1:D1"/>
    <mergeCell ref="B4:D4"/>
    <mergeCell ref="A15:D15"/>
    <mergeCell ref="C59:D59"/>
  </mergeCells>
  <hyperlinks>
    <hyperlink ref="D56" r:id="rId1" xr:uid="{00000000-0004-0000-0200-000000000000}"/>
    <hyperlink ref="D51" r:id="rId2" display="https://www.audit.tas.gov.au/wp-content/uploads/Guidance-revised-to-local-government-councils-on-calculating-underlying-result.pdf" xr:uid="{00000000-0004-0000-0200-000001000000}"/>
    <hyperlink ref="D52" r:id="rId3" display="https://www.legislation.tas.gov.au/view/html/inforce/current/sr-2014-036?query=((PrintType%3D%22act.reprint%22+AND+Amending%3C%3E%22pure%22+AND+PitValid%3D%40pointInTime(20230420000000))+OR+(PrintType%3D%22act.reprint%22+AND+Amending%3D%22pure%22+AND+PitValid%3D%40pointInTime(20230420000000))+OR+(PrintType%3D%22reprint%22+AND+Amending%3C%3E%22pure%22+AND+PitValid%3D%40pointInTime(20230420000000))+OR+(PrintType%3D%22reprint%22+AND+Amending%3D%22pure%22+AND+PitValid%3D%40pointInTime(20230420000000)))+AND+Title%3D(%22local%22+AND+%22government%22+AND+%22order%22+AND+%222014%22)&amp;dQuery=Document+Types%3D%22%3Cspan+class%3D%27dq-highlight%27%3EActs%3C%2Fspan%3E%2C+%3Cspan+class%3D%27dq-highlight%27%3EAmending+Acts%3C%2Fspan%3E%2C+%3Cspan+class%3D%27dq-highlight%27%3ESRs%3C%2Fspan%3E%2C+%3Cspan+class%3D%27dq-highlight%27%3EAmending+SRs%3C%2Fspan%3E%22%2C+Search+In%3D%22%3Cspan+class%3D%27dq-highlight%27%3ETitle%3C%2Fspan%3E%22%2C+All+Words%3D%22%3Cspan+class%3D%27dq-highlight%27%3Elocal+government+order+2014%3C%2Fspan%3E%22%2C+Point+In+Time%3D%22%3Cspan+class%3D%27dq-highlight%27%3E20%2F04%2F2023%3C%2Fspan%3E%22" xr:uid="{00000000-0004-0000-0200-000002000000}"/>
  </hyperlinks>
  <pageMargins left="0.47244094488188981" right="0.47244094488188981" top="0.78740157480314965" bottom="0.39370078740157483" header="0.51181102362204722" footer="0.23622047244094491"/>
  <pageSetup paperSize="9" scale="80" fitToHeight="2" orientation="portrait" r:id="rId4"/>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2:C12"/>
  <sheetViews>
    <sheetView workbookViewId="0">
      <selection activeCell="A6" sqref="A6"/>
    </sheetView>
  </sheetViews>
  <sheetFormatPr defaultColWidth="9.125" defaultRowHeight="16.5" x14ac:dyDescent="0.3"/>
  <cols>
    <col min="1" max="1" width="4" style="6" customWidth="1"/>
    <col min="2" max="2" width="5.75" style="6" customWidth="1"/>
    <col min="3" max="3" width="64.625" style="6" customWidth="1"/>
    <col min="4" max="4" width="7.875" style="6" bestFit="1" customWidth="1"/>
    <col min="5" max="5" width="7.25" style="6" bestFit="1" customWidth="1"/>
    <col min="6" max="6" width="30.875" style="6" bestFit="1" customWidth="1"/>
    <col min="7" max="16384" width="9.125" style="6"/>
  </cols>
  <sheetData>
    <row r="2" spans="1:3" ht="21" x14ac:dyDescent="0.3">
      <c r="B2" s="1317" t="s">
        <v>1401</v>
      </c>
    </row>
    <row r="4" spans="1:3" ht="99" x14ac:dyDescent="0.3">
      <c r="A4" s="1077"/>
      <c r="C4" s="184" t="s">
        <v>2047</v>
      </c>
    </row>
    <row r="5" spans="1:3" x14ac:dyDescent="0.3">
      <c r="A5" s="1077"/>
    </row>
    <row r="6" spans="1:3" ht="33" x14ac:dyDescent="0.3">
      <c r="A6" s="1077"/>
      <c r="C6" s="1995" t="s">
        <v>1526</v>
      </c>
    </row>
    <row r="7" spans="1:3" ht="39.75" x14ac:dyDescent="0.3">
      <c r="A7" s="1077"/>
      <c r="B7" s="1992" t="s">
        <v>2043</v>
      </c>
      <c r="C7" s="1993" t="s">
        <v>2041</v>
      </c>
    </row>
    <row r="8" spans="1:3" ht="25.5" x14ac:dyDescent="0.3">
      <c r="A8" s="1077"/>
      <c r="B8" s="1992" t="s">
        <v>2044</v>
      </c>
      <c r="C8" s="1994" t="s">
        <v>2042</v>
      </c>
    </row>
    <row r="9" spans="1:3" x14ac:dyDescent="0.3">
      <c r="A9" s="1077"/>
      <c r="C9" s="1991" t="s">
        <v>2045</v>
      </c>
    </row>
    <row r="10" spans="1:3" x14ac:dyDescent="0.3">
      <c r="A10" s="1077"/>
    </row>
    <row r="11" spans="1:3" ht="33" x14ac:dyDescent="0.3">
      <c r="A11" s="1077"/>
      <c r="C11" s="184" t="s">
        <v>2046</v>
      </c>
    </row>
    <row r="12" spans="1:3" x14ac:dyDescent="0.3">
      <c r="A12" s="1077"/>
    </row>
  </sheetData>
  <hyperlinks>
    <hyperlink ref="C7" r:id="rId1" display="https://www.audit.tas.gov.au/wp-content/uploads/MANAGEMENT-CERTIFICATION-TO-BE-PROVIDED-BY-THOSE-RESPONSIBLE-FOR-FINANCIAL-REPORTING-AT-THE-TIME-OF-SUBMISSION-OF-FINANCIAL-STATEMENTS.pdf" xr:uid="{00000000-0004-0000-1F00-000000000000}"/>
    <hyperlink ref="C8" r:id="rId2" display="https://www.audit.tas.gov.au/wp-content/uploads/MANAGEMENT-CERTIFICATION-TO-BE-PROVIDED-BY-THOSE-RESPONSIBLE-FOR-FINANCIAL-REPORTING-AT-THE-TIME-OF-SUBMISSION-OF-FINANCIAL-STATEMENTS.docx" xr:uid="{00000000-0004-0000-1F00-000001000000}"/>
    <hyperlink ref="C9" r:id="rId3" display="https://www.audit.tas.gov.au/wp-content/uploads/Financial-Statements-submission-checklist-for-preparers-010718.docx" xr:uid="{00000000-0004-0000-1F00-000002000000}"/>
  </hyperlinks>
  <pageMargins left="0.47244094488188981" right="0.39370078740157483" top="0.78740157480314965" bottom="0.39370078740157483" header="0.11811023622047245" footer="0.23622047244094491"/>
  <pageSetup paperSize="9" orientation="portrait" r:id="rId4"/>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36"/>
  <sheetViews>
    <sheetView showGridLines="0" view="pageBreakPreview" zoomScaleNormal="100" zoomScaleSheetLayoutView="100" workbookViewId="0">
      <pane ySplit="3" topLeftCell="A4" activePane="bottomLeft" state="frozen"/>
      <selection activeCell="A6" sqref="A6"/>
      <selection pane="bottomLeft" activeCell="A6" sqref="A6"/>
    </sheetView>
  </sheetViews>
  <sheetFormatPr defaultColWidth="9" defaultRowHeight="16.5" x14ac:dyDescent="0.2"/>
  <cols>
    <col min="1" max="1" width="4.625" style="329" customWidth="1"/>
    <col min="2" max="2" width="68.375" style="329" customWidth="1"/>
    <col min="3" max="5" width="5.625" style="329" customWidth="1"/>
    <col min="6" max="16384" width="9" style="329"/>
  </cols>
  <sheetData>
    <row r="1" spans="1:5" x14ac:dyDescent="0.2">
      <c r="A1" s="2022" t="s">
        <v>501</v>
      </c>
      <c r="B1" s="2022"/>
      <c r="C1" s="2022"/>
      <c r="D1" s="2022"/>
      <c r="E1" s="2022"/>
    </row>
    <row r="2" spans="1:5" x14ac:dyDescent="0.2">
      <c r="A2" s="2022" t="s">
        <v>502</v>
      </c>
      <c r="B2" s="2022"/>
      <c r="C2" s="2022"/>
      <c r="D2" s="2022"/>
      <c r="E2" s="2022"/>
    </row>
    <row r="3" spans="1:5" x14ac:dyDescent="0.2">
      <c r="A3" s="344"/>
      <c r="B3" s="344"/>
      <c r="C3" s="344"/>
      <c r="D3" s="344"/>
      <c r="E3" s="344"/>
    </row>
    <row r="4" spans="1:5" x14ac:dyDescent="0.2">
      <c r="A4" s="344"/>
      <c r="B4" s="344"/>
      <c r="C4" s="344"/>
      <c r="D4" s="344"/>
      <c r="E4" s="344"/>
    </row>
    <row r="5" spans="1:5" ht="34.5" customHeight="1" x14ac:dyDescent="0.2">
      <c r="A5" s="2021" t="s">
        <v>316</v>
      </c>
      <c r="B5" s="2021"/>
      <c r="C5" s="297"/>
    </row>
    <row r="6" spans="1:5" ht="15" customHeight="1" x14ac:dyDescent="0.2">
      <c r="A6" s="297"/>
      <c r="B6" s="297"/>
      <c r="C6" s="297"/>
      <c r="D6" s="330" t="s">
        <v>430</v>
      </c>
      <c r="E6" s="330" t="s">
        <v>431</v>
      </c>
    </row>
    <row r="7" spans="1:5" ht="61.5" customHeight="1" x14ac:dyDescent="0.2">
      <c r="A7" s="59">
        <v>1</v>
      </c>
      <c r="B7" s="183" t="s">
        <v>429</v>
      </c>
      <c r="C7" s="183"/>
      <c r="D7" s="331"/>
      <c r="E7" s="331"/>
    </row>
    <row r="8" spans="1:5" ht="149.25" customHeight="1" x14ac:dyDescent="0.2">
      <c r="A8" s="59">
        <v>2</v>
      </c>
      <c r="B8" s="183" t="s">
        <v>395</v>
      </c>
      <c r="C8" s="183"/>
      <c r="D8" s="331"/>
      <c r="E8" s="331"/>
    </row>
    <row r="9" spans="1:5" ht="43.5" customHeight="1" x14ac:dyDescent="0.2">
      <c r="A9" s="59">
        <v>3</v>
      </c>
      <c r="B9" s="183" t="s">
        <v>503</v>
      </c>
      <c r="C9" s="183"/>
      <c r="D9" s="331"/>
      <c r="E9" s="331"/>
    </row>
    <row r="10" spans="1:5" ht="72.75" customHeight="1" x14ac:dyDescent="0.2">
      <c r="A10" s="59">
        <v>4</v>
      </c>
      <c r="B10" s="183" t="s">
        <v>454</v>
      </c>
      <c r="C10" s="183"/>
      <c r="D10" s="331"/>
      <c r="E10" s="331"/>
    </row>
    <row r="11" spans="1:5" ht="44.25" customHeight="1" x14ac:dyDescent="0.2">
      <c r="A11" s="59">
        <v>5</v>
      </c>
      <c r="B11" s="183" t="s">
        <v>504</v>
      </c>
      <c r="C11" s="183"/>
      <c r="D11" s="331"/>
      <c r="E11" s="331"/>
    </row>
    <row r="12" spans="1:5" ht="25.5" customHeight="1" x14ac:dyDescent="0.2">
      <c r="A12" s="1316" t="s">
        <v>215</v>
      </c>
      <c r="B12" s="183" t="s">
        <v>455</v>
      </c>
      <c r="C12" s="183"/>
      <c r="D12" s="331"/>
      <c r="E12" s="331"/>
    </row>
    <row r="13" spans="1:5" ht="26.25" customHeight="1" x14ac:dyDescent="0.2">
      <c r="A13" s="1316" t="s">
        <v>95</v>
      </c>
      <c r="B13" s="183" t="s">
        <v>505</v>
      </c>
      <c r="C13" s="183"/>
      <c r="D13" s="331"/>
      <c r="E13" s="331"/>
    </row>
    <row r="14" spans="1:5" ht="25.5" customHeight="1" x14ac:dyDescent="0.2">
      <c r="A14" s="1316" t="s">
        <v>96</v>
      </c>
      <c r="B14" s="183" t="s">
        <v>506</v>
      </c>
      <c r="C14" s="183"/>
      <c r="D14" s="331"/>
      <c r="E14" s="331"/>
    </row>
    <row r="15" spans="1:5" ht="42.75" customHeight="1" x14ac:dyDescent="0.2">
      <c r="A15" s="1316" t="s">
        <v>54</v>
      </c>
      <c r="B15" s="183" t="s">
        <v>513</v>
      </c>
      <c r="C15" s="183"/>
      <c r="D15" s="331"/>
      <c r="E15" s="331"/>
    </row>
    <row r="16" spans="1:5" ht="63.75" customHeight="1" x14ac:dyDescent="0.2">
      <c r="A16" s="1316" t="s">
        <v>55</v>
      </c>
      <c r="B16" s="183" t="s">
        <v>457</v>
      </c>
      <c r="C16" s="183"/>
      <c r="D16" s="331"/>
      <c r="E16" s="331"/>
    </row>
    <row r="17" spans="1:5" ht="63.75" customHeight="1" x14ac:dyDescent="0.2">
      <c r="A17" s="59">
        <v>6</v>
      </c>
      <c r="B17" s="1301" t="s">
        <v>432</v>
      </c>
      <c r="C17" s="183"/>
      <c r="D17" s="331"/>
      <c r="E17" s="331"/>
    </row>
    <row r="18" spans="1:5" ht="66" x14ac:dyDescent="0.2">
      <c r="A18" s="59">
        <v>7</v>
      </c>
      <c r="B18" s="1301" t="s">
        <v>456</v>
      </c>
      <c r="C18" s="1301"/>
      <c r="D18" s="331"/>
      <c r="E18" s="331"/>
    </row>
    <row r="19" spans="1:5" ht="66" x14ac:dyDescent="0.2">
      <c r="A19" s="59">
        <v>8</v>
      </c>
      <c r="B19" s="183" t="s">
        <v>291</v>
      </c>
      <c r="C19" s="183"/>
      <c r="D19" s="331"/>
      <c r="E19" s="331"/>
    </row>
    <row r="20" spans="1:5" x14ac:dyDescent="0.2">
      <c r="A20" s="59"/>
      <c r="B20" s="183"/>
      <c r="C20" s="183"/>
    </row>
    <row r="21" spans="1:5" x14ac:dyDescent="0.2">
      <c r="A21" s="59"/>
      <c r="B21" s="183"/>
      <c r="C21" s="183"/>
    </row>
    <row r="22" spans="1:5" x14ac:dyDescent="0.2">
      <c r="A22" s="59"/>
      <c r="B22" s="183"/>
      <c r="C22" s="183"/>
    </row>
    <row r="23" spans="1:5" x14ac:dyDescent="0.2">
      <c r="A23" s="59"/>
      <c r="B23" s="183"/>
      <c r="C23" s="183"/>
    </row>
    <row r="24" spans="1:5" x14ac:dyDescent="0.2">
      <c r="A24" s="59"/>
      <c r="B24" s="1301"/>
      <c r="C24" s="1301"/>
    </row>
    <row r="25" spans="1:5" x14ac:dyDescent="0.2">
      <c r="A25" s="59"/>
      <c r="B25" s="183"/>
      <c r="C25" s="183"/>
    </row>
    <row r="26" spans="1:5" x14ac:dyDescent="0.2">
      <c r="A26" s="59"/>
      <c r="B26" s="183"/>
      <c r="C26" s="183"/>
    </row>
    <row r="27" spans="1:5" x14ac:dyDescent="0.2">
      <c r="A27" s="59"/>
      <c r="B27" s="183"/>
      <c r="C27" s="183"/>
    </row>
    <row r="28" spans="1:5" x14ac:dyDescent="0.2">
      <c r="A28" s="59"/>
      <c r="B28" s="183"/>
      <c r="C28" s="183"/>
    </row>
    <row r="29" spans="1:5" x14ac:dyDescent="0.2">
      <c r="A29" s="59"/>
      <c r="B29" s="183"/>
      <c r="C29" s="183"/>
    </row>
    <row r="30" spans="1:5" x14ac:dyDescent="0.2">
      <c r="A30" s="59"/>
      <c r="B30" s="183"/>
      <c r="C30" s="183"/>
    </row>
    <row r="31" spans="1:5" x14ac:dyDescent="0.2">
      <c r="A31" s="59"/>
      <c r="B31" s="183"/>
      <c r="C31" s="183"/>
    </row>
    <row r="32" spans="1:5" x14ac:dyDescent="0.2">
      <c r="A32" s="59"/>
      <c r="B32" s="183"/>
      <c r="C32" s="183"/>
    </row>
    <row r="33" spans="1:3" x14ac:dyDescent="0.2">
      <c r="A33" s="59"/>
      <c r="B33" s="183"/>
      <c r="C33" s="183"/>
    </row>
    <row r="34" spans="1:3" x14ac:dyDescent="0.2">
      <c r="A34" s="59"/>
      <c r="B34" s="183"/>
      <c r="C34" s="183"/>
    </row>
    <row r="35" spans="1:3" x14ac:dyDescent="0.2">
      <c r="A35" s="59"/>
      <c r="B35" s="183"/>
      <c r="C35" s="183"/>
    </row>
    <row r="36" spans="1:3" x14ac:dyDescent="0.2">
      <c r="A36" s="59"/>
      <c r="B36" s="183"/>
      <c r="C36" s="183"/>
    </row>
  </sheetData>
  <mergeCells count="3">
    <mergeCell ref="A5:B5"/>
    <mergeCell ref="A1:E1"/>
    <mergeCell ref="A2:E2"/>
  </mergeCells>
  <phoneticPr fontId="0" type="noConversion"/>
  <printOptions horizontalCentered="1"/>
  <pageMargins left="0.47244094488188981" right="0.47244094488188981" top="0.78740157480314965" bottom="0.39370078740157483" header="0.31496062992125984" footer="0.23622047244094491"/>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29"/>
  <sheetViews>
    <sheetView showGridLines="0" view="pageBreakPreview" zoomScaleNormal="100" zoomScaleSheetLayoutView="100" workbookViewId="0">
      <selection activeCell="A6" sqref="A6"/>
    </sheetView>
  </sheetViews>
  <sheetFormatPr defaultColWidth="9" defaultRowHeight="16.5" x14ac:dyDescent="0.2"/>
  <cols>
    <col min="1" max="10" width="10.625" style="333" customWidth="1"/>
    <col min="11" max="16384" width="9" style="184"/>
  </cols>
  <sheetData>
    <row r="1" spans="1:10" x14ac:dyDescent="0.2">
      <c r="A1" s="332"/>
      <c r="E1" s="334"/>
      <c r="G1" s="334"/>
    </row>
    <row r="2" spans="1:10" x14ac:dyDescent="0.3">
      <c r="F2" s="335"/>
      <c r="G2" s="336"/>
      <c r="H2" s="336"/>
      <c r="I2" s="335"/>
    </row>
    <row r="3" spans="1:10" ht="18" x14ac:dyDescent="0.2">
      <c r="C3" s="337"/>
      <c r="D3" s="338"/>
      <c r="G3" s="339"/>
      <c r="H3" s="336"/>
    </row>
    <row r="4" spans="1:10" x14ac:dyDescent="0.2">
      <c r="G4" s="339"/>
      <c r="H4" s="339"/>
    </row>
    <row r="11" spans="1:10" ht="17.25" thickBot="1" x14ac:dyDescent="0.25"/>
    <row r="12" spans="1:10" s="185" customFormat="1" ht="24" x14ac:dyDescent="0.2">
      <c r="A12" s="340"/>
      <c r="B12" s="341"/>
      <c r="C12" s="341"/>
      <c r="D12" s="341"/>
      <c r="E12" s="341"/>
      <c r="F12" s="341"/>
      <c r="G12" s="341"/>
      <c r="H12" s="341"/>
      <c r="I12" s="341"/>
      <c r="J12" s="342"/>
    </row>
    <row r="13" spans="1:10" s="185" customFormat="1" ht="24" x14ac:dyDescent="0.2">
      <c r="A13" s="2023" t="str">
        <f>IF('Merge Details_Printing instr'!$B$11="Insert details here",'Merge Details_Printing instr'!$A$11,'Merge Details_Printing instr'!$B$11)</f>
        <v>Council Name</v>
      </c>
      <c r="B13" s="2024"/>
      <c r="C13" s="2024"/>
      <c r="D13" s="2024"/>
      <c r="E13" s="2024"/>
      <c r="F13" s="2024"/>
      <c r="G13" s="2024"/>
      <c r="H13" s="2024"/>
      <c r="I13" s="2024"/>
      <c r="J13" s="2025"/>
    </row>
    <row r="14" spans="1:10" s="185" customFormat="1" ht="24" x14ac:dyDescent="0.2">
      <c r="A14" s="2026"/>
      <c r="B14" s="2027"/>
      <c r="C14" s="2027"/>
      <c r="D14" s="2027"/>
      <c r="E14" s="2027"/>
      <c r="F14" s="2027"/>
      <c r="G14" s="2027"/>
      <c r="H14" s="2027"/>
      <c r="I14" s="2027"/>
      <c r="J14" s="2028"/>
    </row>
    <row r="15" spans="1:10" s="185" customFormat="1" ht="24" x14ac:dyDescent="0.2">
      <c r="A15" s="2023" t="s">
        <v>209</v>
      </c>
      <c r="B15" s="2029"/>
      <c r="C15" s="2029"/>
      <c r="D15" s="2029"/>
      <c r="E15" s="2029"/>
      <c r="F15" s="2029"/>
      <c r="G15" s="2029"/>
      <c r="H15" s="2029"/>
      <c r="I15" s="2029"/>
      <c r="J15" s="2030"/>
    </row>
    <row r="16" spans="1:10" s="185" customFormat="1" ht="24" x14ac:dyDescent="0.2">
      <c r="A16" s="2026" t="str">
        <f>'Merge Details_Printing instr'!A14</f>
        <v>For the Year Ended 30 June 2023</v>
      </c>
      <c r="B16" s="2034"/>
      <c r="C16" s="2034"/>
      <c r="D16" s="2034"/>
      <c r="E16" s="2034"/>
      <c r="F16" s="2034"/>
      <c r="G16" s="2034"/>
      <c r="H16" s="2034"/>
      <c r="I16" s="2034"/>
      <c r="J16" s="2035"/>
    </row>
    <row r="17" spans="1:10" s="185" customFormat="1" ht="24.75" thickBot="1" x14ac:dyDescent="0.25">
      <c r="A17" s="2031"/>
      <c r="B17" s="2032"/>
      <c r="C17" s="2032"/>
      <c r="D17" s="2032"/>
      <c r="E17" s="2032"/>
      <c r="F17" s="2032"/>
      <c r="G17" s="2032"/>
      <c r="H17" s="2032"/>
      <c r="I17" s="2032"/>
      <c r="J17" s="2033"/>
    </row>
    <row r="18" spans="1:10" x14ac:dyDescent="0.2">
      <c r="A18" s="343"/>
      <c r="B18" s="343"/>
      <c r="C18" s="343"/>
      <c r="D18" s="343"/>
      <c r="E18" s="343"/>
      <c r="F18" s="343"/>
      <c r="G18" s="343"/>
      <c r="H18" s="343"/>
      <c r="I18" s="343"/>
      <c r="J18" s="343"/>
    </row>
    <row r="19" spans="1:10" x14ac:dyDescent="0.2">
      <c r="A19" s="343"/>
      <c r="B19" s="343"/>
      <c r="C19" s="343"/>
      <c r="D19" s="343"/>
      <c r="E19" s="343"/>
      <c r="F19" s="343"/>
      <c r="G19" s="343"/>
      <c r="H19" s="343"/>
      <c r="I19" s="343"/>
      <c r="J19" s="343"/>
    </row>
    <row r="20" spans="1:10" x14ac:dyDescent="0.2">
      <c r="A20" s="343"/>
      <c r="B20" s="343"/>
      <c r="C20" s="1296"/>
      <c r="D20" s="343"/>
      <c r="E20" s="343"/>
      <c r="F20" s="343"/>
      <c r="G20" s="343"/>
      <c r="H20" s="343"/>
      <c r="I20" s="343"/>
      <c r="J20" s="343"/>
    </row>
    <row r="21" spans="1:10" x14ac:dyDescent="0.2">
      <c r="A21" s="343"/>
      <c r="B21" s="343"/>
      <c r="C21" s="343"/>
      <c r="D21" s="343"/>
      <c r="E21" s="343"/>
      <c r="F21" s="343"/>
      <c r="G21" s="343"/>
      <c r="H21" s="343"/>
      <c r="I21" s="343"/>
      <c r="J21" s="343"/>
    </row>
    <row r="22" spans="1:10" x14ac:dyDescent="0.2">
      <c r="A22" s="343"/>
      <c r="B22" s="343"/>
      <c r="C22" s="343"/>
      <c r="D22" s="343"/>
      <c r="E22" s="343"/>
      <c r="F22" s="343"/>
      <c r="G22" s="343"/>
      <c r="H22" s="343"/>
      <c r="I22" s="343"/>
      <c r="J22" s="343"/>
    </row>
    <row r="23" spans="1:10" x14ac:dyDescent="0.2">
      <c r="A23" s="343"/>
      <c r="B23" s="343"/>
      <c r="C23" s="343"/>
      <c r="D23" s="343"/>
      <c r="E23" s="343"/>
      <c r="F23" s="343"/>
      <c r="G23" s="343"/>
      <c r="H23" s="343"/>
      <c r="I23" s="343"/>
      <c r="J23" s="343"/>
    </row>
    <row r="28" spans="1:10" x14ac:dyDescent="0.2">
      <c r="D28" s="184"/>
    </row>
    <row r="29" spans="1:10" x14ac:dyDescent="0.2">
      <c r="D29" s="184"/>
    </row>
  </sheetData>
  <customSheetViews>
    <customSheetView guid="{7F222B88-8DE7-4209-9261-78C075D2F561}" scale="75" showPageBreaks="1" printArea="1" showRuler="0" topLeftCell="A15">
      <selection activeCell="E12" sqref="E12:E48"/>
      <pageMargins left="0.74803149606299213" right="0.62992125984251968" top="0.70866141732283472" bottom="0.70866141732283472" header="0.51181102362204722" footer="0.51181102362204722"/>
      <pageSetup paperSize="9" scale="67" orientation="portrait" r:id="rId1"/>
      <headerFooter alignWithMargins="0"/>
    </customSheetView>
  </customSheetViews>
  <mergeCells count="5">
    <mergeCell ref="A13:J13"/>
    <mergeCell ref="A14:J14"/>
    <mergeCell ref="A15:J15"/>
    <mergeCell ref="A17:J17"/>
    <mergeCell ref="A16:J16"/>
  </mergeCells>
  <phoneticPr fontId="0" type="noConversion"/>
  <printOptions horizontalCentered="1"/>
  <pageMargins left="0.55118110236220474" right="0.55118110236220474" top="0.98425196850393704" bottom="0.39370078740157483" header="0.51181102362204722" footer="0.51181102362204722"/>
  <pageSetup paperSize="9" scale="70"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K388"/>
  <sheetViews>
    <sheetView showGridLines="0" view="pageBreakPreview" zoomScaleNormal="85" zoomScaleSheetLayoutView="100" workbookViewId="0">
      <pane ySplit="5" topLeftCell="A6" activePane="bottomLeft" state="frozen"/>
      <selection sqref="A1:E1"/>
      <selection pane="bottomLeft" activeCell="A6" sqref="A6"/>
    </sheetView>
  </sheetViews>
  <sheetFormatPr defaultColWidth="9" defaultRowHeight="16.5" x14ac:dyDescent="0.3"/>
  <cols>
    <col min="1" max="1" width="10.5" style="59" customWidth="1"/>
    <col min="2" max="2" width="12.875" style="59" customWidth="1"/>
    <col min="3" max="3" width="2.375" style="59" customWidth="1"/>
    <col min="4" max="4" width="58.375" style="85" customWidth="1"/>
    <col min="5" max="5" width="6.25" style="6" customWidth="1"/>
    <col min="6" max="6" width="10.125" style="13" customWidth="1"/>
    <col min="7" max="7" width="1.125" style="11" customWidth="1"/>
    <col min="8" max="8" width="9.625" style="13" customWidth="1"/>
    <col min="9" max="9" width="10.5" style="6" bestFit="1" customWidth="1"/>
    <col min="10" max="16384" width="9" style="6"/>
  </cols>
  <sheetData>
    <row r="1" spans="1:11" x14ac:dyDescent="0.3">
      <c r="A1" s="240" t="s">
        <v>217</v>
      </c>
      <c r="B1" s="239" t="s">
        <v>218</v>
      </c>
      <c r="C1" s="120" t="str">
        <f>IF('Merge Details_Printing instr'!$B$11="Insert details here",'Merge Details_Printing instr'!$A$11,'Merge Details_Printing instr'!$B$11)</f>
        <v>Council Name</v>
      </c>
    </row>
    <row r="2" spans="1:11" x14ac:dyDescent="0.3">
      <c r="A2" s="1101" t="s">
        <v>719</v>
      </c>
      <c r="B2" s="35"/>
      <c r="C2" s="117" t="str">
        <f>+'Merge Details_Printing instr'!A12</f>
        <v>2022-2023 Financial Report</v>
      </c>
      <c r="D2" s="105"/>
      <c r="E2" s="100"/>
      <c r="F2" s="127"/>
      <c r="G2" s="127"/>
      <c r="H2" s="127"/>
      <c r="I2" s="7"/>
    </row>
    <row r="3" spans="1:11" x14ac:dyDescent="0.3">
      <c r="D3" s="107"/>
      <c r="E3" s="8"/>
      <c r="G3" s="9"/>
      <c r="H3" s="9"/>
    </row>
    <row r="4" spans="1:11" ht="20.25" customHeight="1" x14ac:dyDescent="0.3">
      <c r="B4" s="351"/>
      <c r="C4" s="351"/>
      <c r="D4" s="2036" t="s">
        <v>1238</v>
      </c>
      <c r="E4" s="2036"/>
      <c r="F4" s="2036"/>
      <c r="G4" s="2036"/>
      <c r="H4" s="2036"/>
      <c r="I4" s="2036"/>
      <c r="J4" s="596"/>
    </row>
    <row r="5" spans="1:11" ht="20.25" customHeight="1" x14ac:dyDescent="0.3">
      <c r="B5" s="1166"/>
      <c r="C5" s="1166"/>
      <c r="D5" s="2037" t="str">
        <f>+'Merge Details_Printing instr'!A14</f>
        <v>For the Year Ended 30 June 2023</v>
      </c>
      <c r="E5" s="2037"/>
      <c r="F5" s="2037"/>
      <c r="G5" s="2037"/>
      <c r="H5" s="2037"/>
      <c r="I5" s="2037"/>
    </row>
    <row r="6" spans="1:11" ht="15.75" customHeight="1" x14ac:dyDescent="0.3">
      <c r="A6" s="233"/>
      <c r="B6" s="236"/>
      <c r="D6" s="108"/>
      <c r="E6" s="10"/>
      <c r="F6" s="420" t="s">
        <v>71</v>
      </c>
      <c r="G6" s="425"/>
      <c r="H6" s="420" t="s">
        <v>70</v>
      </c>
      <c r="I6" s="420" t="s">
        <v>70</v>
      </c>
    </row>
    <row r="7" spans="1:11" s="15" customFormat="1" x14ac:dyDescent="0.3">
      <c r="A7" s="231"/>
      <c r="B7" s="231"/>
      <c r="C7" s="59"/>
      <c r="D7" s="55"/>
      <c r="E7" s="27" t="s">
        <v>298</v>
      </c>
      <c r="F7" s="150">
        <f>H7</f>
        <v>2023</v>
      </c>
      <c r="G7" s="17"/>
      <c r="H7" s="150">
        <f>+'Merge Details_Printing instr'!A18</f>
        <v>2023</v>
      </c>
      <c r="I7" s="150">
        <f>+'Merge Details_Printing instr'!A19</f>
        <v>2022</v>
      </c>
    </row>
    <row r="8" spans="1:11" s="15" customFormat="1" x14ac:dyDescent="0.3">
      <c r="A8" s="499">
        <v>101</v>
      </c>
      <c r="B8" s="499" t="s">
        <v>1030</v>
      </c>
      <c r="C8" s="59"/>
      <c r="D8" s="739" t="s">
        <v>1026</v>
      </c>
      <c r="E8" s="27"/>
      <c r="F8" s="150" t="str">
        <f>+'Merge Details_Printing instr'!A23</f>
        <v>$'000</v>
      </c>
      <c r="G8" s="19"/>
      <c r="H8" s="150" t="str">
        <f>+'Merge Details_Printing instr'!A23</f>
        <v>$'000</v>
      </c>
      <c r="I8" s="150" t="str">
        <f>+'Merge Details_Printing instr'!A23</f>
        <v>$'000</v>
      </c>
    </row>
    <row r="9" spans="1:11" s="15" customFormat="1" x14ac:dyDescent="0.3">
      <c r="A9" s="231">
        <v>101</v>
      </c>
      <c r="B9" s="231" t="s">
        <v>696</v>
      </c>
      <c r="C9" s="59"/>
      <c r="D9" s="96" t="s">
        <v>1354</v>
      </c>
      <c r="E9" s="1655"/>
      <c r="F9" s="17"/>
      <c r="G9" s="17"/>
      <c r="H9" s="121"/>
      <c r="I9" s="121"/>
      <c r="J9" s="578" t="s">
        <v>820</v>
      </c>
    </row>
    <row r="10" spans="1:11" s="15" customFormat="1" x14ac:dyDescent="0.3">
      <c r="A10" s="1383">
        <v>118</v>
      </c>
      <c r="B10" s="499">
        <v>35</v>
      </c>
      <c r="C10" s="59"/>
      <c r="D10" s="822" t="s">
        <v>269</v>
      </c>
      <c r="E10" s="1907">
        <f>'Notes 2 to 5'!E7</f>
        <v>2.1</v>
      </c>
      <c r="F10" s="21">
        <v>0</v>
      </c>
      <c r="G10" s="21"/>
      <c r="H10" s="21">
        <f>+'Notes 2 to 5'!K19</f>
        <v>45796</v>
      </c>
      <c r="I10" s="21">
        <f>+'Notes 2 to 5'!M19</f>
        <v>42343</v>
      </c>
      <c r="J10" s="29"/>
    </row>
    <row r="11" spans="1:11" s="15" customFormat="1" x14ac:dyDescent="0.3">
      <c r="A11" s="1383">
        <v>118</v>
      </c>
      <c r="B11" s="499">
        <f>B10</f>
        <v>35</v>
      </c>
      <c r="C11" s="59"/>
      <c r="D11" s="822" t="s">
        <v>72</v>
      </c>
      <c r="E11" s="1907">
        <f>'Notes 2 to 5'!E26</f>
        <v>2.2000000000000002</v>
      </c>
      <c r="F11" s="21">
        <v>0</v>
      </c>
      <c r="G11" s="21"/>
      <c r="H11" s="21">
        <f>+'Notes 2 to 5'!K31</f>
        <v>2818</v>
      </c>
      <c r="I11" s="21">
        <f>+'Notes 2 to 5'!M31</f>
        <v>2703</v>
      </c>
      <c r="J11" s="29"/>
      <c r="K11" s="30"/>
    </row>
    <row r="12" spans="1:11" s="15" customFormat="1" x14ac:dyDescent="0.3">
      <c r="A12" s="1383">
        <v>118</v>
      </c>
      <c r="B12" s="499">
        <f>B11</f>
        <v>35</v>
      </c>
      <c r="C12" s="59"/>
      <c r="D12" s="822" t="s">
        <v>270</v>
      </c>
      <c r="E12" s="1907">
        <f>'Notes 2 to 5'!E36</f>
        <v>2.3000000000000003</v>
      </c>
      <c r="F12" s="21">
        <v>0</v>
      </c>
      <c r="G12" s="21"/>
      <c r="H12" s="21">
        <f>+'Notes 2 to 5'!K46</f>
        <v>7828</v>
      </c>
      <c r="I12" s="21">
        <f>+'Notes 2 to 5'!M46</f>
        <v>7442</v>
      </c>
      <c r="J12" s="29"/>
    </row>
    <row r="13" spans="1:11" s="15" customFormat="1" x14ac:dyDescent="0.3">
      <c r="A13" s="1383" t="s">
        <v>697</v>
      </c>
      <c r="B13" s="499" t="s">
        <v>818</v>
      </c>
      <c r="C13" s="59"/>
      <c r="D13" s="822" t="s">
        <v>638</v>
      </c>
      <c r="E13" s="1907">
        <f>'Notes 2 to 5'!E54</f>
        <v>2.4000000000000004</v>
      </c>
      <c r="F13" s="21">
        <v>0</v>
      </c>
      <c r="G13" s="21">
        <f>'Notes 2 to 5'!L75</f>
        <v>0</v>
      </c>
      <c r="H13" s="21">
        <f>'Notes 2 to 5'!K75</f>
        <v>12000</v>
      </c>
      <c r="I13" s="21">
        <f>'Notes 2 to 5'!M75</f>
        <v>13000</v>
      </c>
      <c r="J13" s="29"/>
    </row>
    <row r="14" spans="1:11" s="15" customFormat="1" x14ac:dyDescent="0.3">
      <c r="A14" s="499" t="s">
        <v>697</v>
      </c>
      <c r="B14" s="499" t="s">
        <v>818</v>
      </c>
      <c r="C14" s="59"/>
      <c r="D14" s="822" t="s">
        <v>507</v>
      </c>
      <c r="E14" s="1907">
        <f>'Notes 2 to 5'!E118</f>
        <v>2.5000000000000004</v>
      </c>
      <c r="F14" s="21">
        <v>0</v>
      </c>
      <c r="G14" s="21"/>
      <c r="H14" s="21">
        <f>'Notes 2 to 5'!K129</f>
        <v>1562</v>
      </c>
      <c r="I14" s="21">
        <f>'Notes 2 to 5'!M129</f>
        <v>1254</v>
      </c>
      <c r="J14" s="29"/>
    </row>
    <row r="15" spans="1:11" s="15" customFormat="1" x14ac:dyDescent="0.3">
      <c r="A15" s="499">
        <v>101</v>
      </c>
      <c r="B15" s="499">
        <v>99</v>
      </c>
      <c r="C15" s="59"/>
      <c r="D15" s="822" t="s">
        <v>587</v>
      </c>
      <c r="E15" s="1907">
        <f>'Notes 2 to 5'!E146</f>
        <v>2.6000000000000005</v>
      </c>
      <c r="F15" s="21">
        <v>0</v>
      </c>
      <c r="G15" s="21"/>
      <c r="H15" s="21">
        <f>'Notes 2 to 5'!K150</f>
        <v>2204</v>
      </c>
      <c r="I15" s="21">
        <f>'Notes 2 to 5'!M150</f>
        <v>2042</v>
      </c>
      <c r="J15" s="29"/>
    </row>
    <row r="16" spans="1:11" s="15" customFormat="1" x14ac:dyDescent="0.3">
      <c r="A16" s="499">
        <v>101</v>
      </c>
      <c r="B16" s="499">
        <v>99</v>
      </c>
      <c r="C16" s="59"/>
      <c r="D16" s="822" t="s">
        <v>225</v>
      </c>
      <c r="E16" s="1907">
        <f>'Notes 2 to 5'!E158</f>
        <v>2.7000000000000006</v>
      </c>
      <c r="F16" s="21">
        <v>0</v>
      </c>
      <c r="G16" s="21">
        <f>'Notes 2 to 5'!L166</f>
        <v>0</v>
      </c>
      <c r="H16" s="21">
        <f>'Notes 2 to 5'!K166</f>
        <v>5000</v>
      </c>
      <c r="I16" s="21">
        <f>'Notes 2 to 5'!M166</f>
        <v>1500</v>
      </c>
      <c r="J16" s="29"/>
    </row>
    <row r="17" spans="1:11" s="15" customFormat="1" x14ac:dyDescent="0.3">
      <c r="A17" s="499">
        <v>101</v>
      </c>
      <c r="B17" s="499">
        <v>99</v>
      </c>
      <c r="C17" s="59"/>
      <c r="D17" s="84" t="s">
        <v>1420</v>
      </c>
      <c r="E17" s="1907" t="str">
        <f>'Notes 2 to 5'!E199&amp;", "&amp;'Notes 2 to 5'!E551</f>
        <v>2.9, 5.2</v>
      </c>
      <c r="F17" s="423">
        <v>0</v>
      </c>
      <c r="G17" s="423" t="e">
        <f>'Notes 2 to 5'!#REF!</f>
        <v>#REF!</v>
      </c>
      <c r="H17" s="423">
        <f>'Notes 2 to 5'!K203</f>
        <v>0</v>
      </c>
      <c r="I17" s="423">
        <f>'Notes 2 to 5'!M203</f>
        <v>0</v>
      </c>
      <c r="J17" s="29"/>
    </row>
    <row r="18" spans="1:11" s="15" customFormat="1" x14ac:dyDescent="0.3">
      <c r="A18" s="499"/>
      <c r="B18" s="499"/>
      <c r="C18" s="59"/>
      <c r="D18" s="60"/>
      <c r="E18" s="22"/>
      <c r="F18" s="821">
        <f>SUM(F9:F17)</f>
        <v>0</v>
      </c>
      <c r="G18" s="821" t="e">
        <f>SUM(G9:G17)</f>
        <v>#REF!</v>
      </c>
      <c r="H18" s="821">
        <f>SUM(H9:H17)</f>
        <v>77208</v>
      </c>
      <c r="I18" s="821">
        <f>SUM(I9:I17)</f>
        <v>70284</v>
      </c>
      <c r="J18" s="578"/>
    </row>
    <row r="19" spans="1:11" s="15" customFormat="1" x14ac:dyDescent="0.3">
      <c r="A19" s="499"/>
      <c r="B19" s="499"/>
      <c r="C19" s="59"/>
      <c r="D19" s="1363" t="s">
        <v>819</v>
      </c>
      <c r="E19" s="22"/>
      <c r="F19" s="424"/>
      <c r="G19" s="21"/>
      <c r="H19" s="21"/>
      <c r="I19" s="21"/>
      <c r="J19" s="578"/>
    </row>
    <row r="20" spans="1:11" s="15" customFormat="1" x14ac:dyDescent="0.3">
      <c r="A20" s="499" t="s">
        <v>697</v>
      </c>
      <c r="B20" s="499" t="s">
        <v>818</v>
      </c>
      <c r="C20" s="59"/>
      <c r="D20" s="84" t="s">
        <v>327</v>
      </c>
      <c r="E20" s="1907">
        <f>'Notes 2 to 5'!E54</f>
        <v>2.4000000000000004</v>
      </c>
      <c r="F20" s="21">
        <v>0</v>
      </c>
      <c r="G20" s="21"/>
      <c r="H20" s="21">
        <f>'Notes 2 to 5'!K85</f>
        <v>7600</v>
      </c>
      <c r="I20" s="21">
        <f>'Notes 2 to 5'!M85</f>
        <v>3500</v>
      </c>
      <c r="J20" s="578" t="s">
        <v>820</v>
      </c>
    </row>
    <row r="21" spans="1:11" s="15" customFormat="1" x14ac:dyDescent="0.3">
      <c r="A21" s="499">
        <v>1004</v>
      </c>
      <c r="B21" s="499">
        <v>18</v>
      </c>
      <c r="C21" s="59"/>
      <c r="D21" s="84" t="s">
        <v>84</v>
      </c>
      <c r="E21" s="1907">
        <f>'Notes 2 to 5'!E118</f>
        <v>2.5000000000000004</v>
      </c>
      <c r="F21" s="21">
        <v>0</v>
      </c>
      <c r="G21" s="21"/>
      <c r="H21" s="21">
        <f>'Notes 2 to 5'!K138</f>
        <v>449</v>
      </c>
      <c r="I21" s="21">
        <f>'Notes 2 to 5'!M138</f>
        <v>359</v>
      </c>
      <c r="J21" s="578" t="s">
        <v>820</v>
      </c>
    </row>
    <row r="22" spans="1:11" s="15" customFormat="1" x14ac:dyDescent="0.3">
      <c r="A22" s="499">
        <v>116</v>
      </c>
      <c r="B22" s="499">
        <v>68</v>
      </c>
      <c r="C22" s="59"/>
      <c r="D22" s="84" t="s">
        <v>0</v>
      </c>
      <c r="E22" s="1907">
        <f>'Notes 2 to 5'!E189</f>
        <v>2.8000000000000007</v>
      </c>
      <c r="F22" s="21">
        <v>0</v>
      </c>
      <c r="G22" s="21"/>
      <c r="H22" s="21">
        <f>+'Notes 2 to 5'!K192</f>
        <v>479</v>
      </c>
      <c r="I22" s="21">
        <f>+'Notes 2 to 5'!M192</f>
        <v>0</v>
      </c>
      <c r="J22" s="578" t="s">
        <v>820</v>
      </c>
    </row>
    <row r="23" spans="1:11" s="15" customFormat="1" ht="33" customHeight="1" x14ac:dyDescent="0.3">
      <c r="A23" s="499">
        <v>101</v>
      </c>
      <c r="B23" s="499" t="s">
        <v>342</v>
      </c>
      <c r="C23" s="59"/>
      <c r="D23" s="84" t="s">
        <v>412</v>
      </c>
      <c r="E23" s="1907">
        <f>'Notes 2 to 5'!E507</f>
        <v>5.0999999999999996</v>
      </c>
      <c r="F23" s="21">
        <v>0</v>
      </c>
      <c r="G23" s="21"/>
      <c r="H23" s="21">
        <v>0</v>
      </c>
      <c r="I23" s="21">
        <v>0</v>
      </c>
      <c r="J23" s="584" t="s">
        <v>820</v>
      </c>
    </row>
    <row r="24" spans="1:11" s="15" customFormat="1" x14ac:dyDescent="0.3">
      <c r="A24" s="499">
        <v>140</v>
      </c>
      <c r="B24" s="499">
        <v>75</v>
      </c>
      <c r="C24" s="59"/>
      <c r="D24" s="84" t="s">
        <v>147</v>
      </c>
      <c r="E24" s="1907">
        <f>'Note 6 to 8'!E5</f>
        <v>6.1999999999999993</v>
      </c>
      <c r="F24" s="824">
        <v>0</v>
      </c>
      <c r="G24" s="423">
        <f>'Note 6 to 8'!R9</f>
        <v>0</v>
      </c>
      <c r="H24" s="423">
        <f>'Note 6 to 8'!Q9</f>
        <v>1000</v>
      </c>
      <c r="I24" s="423">
        <f>'Note 6 to 8'!S9</f>
        <v>0</v>
      </c>
      <c r="J24" s="578" t="s">
        <v>820</v>
      </c>
    </row>
    <row r="25" spans="1:11" s="15" customFormat="1" x14ac:dyDescent="0.3">
      <c r="A25" s="499"/>
      <c r="B25" s="499"/>
      <c r="C25" s="59"/>
      <c r="E25" s="492"/>
      <c r="F25" s="823">
        <f>SUM(F20:F24)</f>
        <v>0</v>
      </c>
      <c r="G25" s="823">
        <f>SUM(G20:G24)</f>
        <v>0</v>
      </c>
      <c r="H25" s="823">
        <f>SUM(H20:H24)</f>
        <v>9528</v>
      </c>
      <c r="I25" s="823">
        <f>SUM(I20:I24)</f>
        <v>3859</v>
      </c>
      <c r="J25" s="578"/>
    </row>
    <row r="26" spans="1:11" s="15" customFormat="1" x14ac:dyDescent="0.3">
      <c r="A26" s="499"/>
      <c r="B26" s="499"/>
      <c r="E26" s="492"/>
      <c r="F26" s="1645"/>
      <c r="G26" s="1645"/>
      <c r="H26" s="1645"/>
      <c r="I26" s="1645"/>
      <c r="J26" s="29"/>
    </row>
    <row r="27" spans="1:11" s="15" customFormat="1" x14ac:dyDescent="0.3">
      <c r="A27" s="499">
        <v>101</v>
      </c>
      <c r="B27" s="499">
        <v>8</v>
      </c>
      <c r="C27" s="59"/>
      <c r="D27" s="739" t="s">
        <v>1027</v>
      </c>
      <c r="E27" s="603"/>
      <c r="F27" s="823">
        <f>F18+F25</f>
        <v>0</v>
      </c>
      <c r="G27" s="823" t="e">
        <f>G18+G25</f>
        <v>#REF!</v>
      </c>
      <c r="H27" s="823">
        <f>H18+H25</f>
        <v>86736</v>
      </c>
      <c r="I27" s="823">
        <f>I18+I25</f>
        <v>74143</v>
      </c>
      <c r="J27" s="869"/>
      <c r="K27" s="492"/>
    </row>
    <row r="28" spans="1:11" s="15" customFormat="1" x14ac:dyDescent="0.3">
      <c r="A28" s="499"/>
      <c r="B28" s="499"/>
      <c r="D28" s="4"/>
      <c r="E28" s="492"/>
      <c r="F28" s="21"/>
      <c r="G28" s="421"/>
      <c r="H28" s="421"/>
      <c r="I28" s="21"/>
      <c r="J28" s="456"/>
      <c r="K28" s="492"/>
    </row>
    <row r="29" spans="1:11" s="15" customFormat="1" x14ac:dyDescent="0.3">
      <c r="A29" s="499">
        <v>101</v>
      </c>
      <c r="B29" s="499" t="s">
        <v>1030</v>
      </c>
      <c r="C29" s="59"/>
      <c r="D29" s="96" t="s">
        <v>1028</v>
      </c>
      <c r="E29" s="50"/>
      <c r="F29" s="21"/>
      <c r="G29" s="21"/>
      <c r="H29" s="21"/>
      <c r="I29" s="21"/>
      <c r="J29" s="869"/>
      <c r="K29" s="492"/>
    </row>
    <row r="30" spans="1:11" s="15" customFormat="1" x14ac:dyDescent="0.3">
      <c r="A30" s="499">
        <v>101</v>
      </c>
      <c r="B30" s="499" t="s">
        <v>817</v>
      </c>
      <c r="C30" s="59"/>
      <c r="D30" s="822" t="s">
        <v>112</v>
      </c>
      <c r="E30" s="1907">
        <f>'Notes 2 to 5'!E212</f>
        <v>3.1</v>
      </c>
      <c r="F30" s="1029">
        <v>0</v>
      </c>
      <c r="G30" s="1029"/>
      <c r="H30" s="1029">
        <f>-'Notes 2 to 5'!K221</f>
        <v>-35367</v>
      </c>
      <c r="I30" s="1029">
        <f>-'Notes 2 to 5'!M221</f>
        <v>-34421</v>
      </c>
      <c r="J30" s="29"/>
    </row>
    <row r="31" spans="1:11" s="15" customFormat="1" x14ac:dyDescent="0.3">
      <c r="A31" s="499">
        <v>101</v>
      </c>
      <c r="B31" s="499">
        <v>99</v>
      </c>
      <c r="C31" s="59"/>
      <c r="D31" s="822" t="s">
        <v>82</v>
      </c>
      <c r="E31" s="1907">
        <f>'Notes 2 to 5'!E229</f>
        <v>3.2</v>
      </c>
      <c r="F31" s="24">
        <v>0</v>
      </c>
      <c r="G31" s="24"/>
      <c r="H31" s="1029">
        <f>-'Notes 2 to 5'!K237</f>
        <v>-20939</v>
      </c>
      <c r="I31" s="1029">
        <f>-'Notes 2 to 5'!M237</f>
        <v>-21393</v>
      </c>
      <c r="J31" s="29"/>
    </row>
    <row r="32" spans="1:11" s="15" customFormat="1" x14ac:dyDescent="0.3">
      <c r="A32" s="499">
        <v>101</v>
      </c>
      <c r="B32" s="499">
        <v>99</v>
      </c>
      <c r="C32" s="59"/>
      <c r="D32" s="84" t="s">
        <v>759</v>
      </c>
      <c r="E32" s="1907">
        <f>'Notes 2 to 5'!E245</f>
        <v>3.3000000000000003</v>
      </c>
      <c r="F32" s="24">
        <v>0</v>
      </c>
      <c r="G32" s="24"/>
      <c r="H32" s="1029">
        <f>-'Notes 2 to 5'!K248</f>
        <v>-967</v>
      </c>
      <c r="I32" s="1029">
        <f>-'Notes 2 to 5'!M248</f>
        <v>-3440</v>
      </c>
      <c r="J32" s="1392"/>
    </row>
    <row r="33" spans="1:10" s="15" customFormat="1" x14ac:dyDescent="0.3">
      <c r="A33" s="499">
        <v>101</v>
      </c>
      <c r="B33" s="499" t="s">
        <v>817</v>
      </c>
      <c r="C33" s="59"/>
      <c r="D33" s="822" t="s">
        <v>80</v>
      </c>
      <c r="E33" s="1907">
        <f>'Notes 2 to 5'!E255</f>
        <v>3.4000000000000004</v>
      </c>
      <c r="F33" s="24">
        <v>0</v>
      </c>
      <c r="G33" s="24"/>
      <c r="H33" s="1029">
        <f>-'Notes 2 to 5'!K283</f>
        <v>-19187</v>
      </c>
      <c r="I33" s="1029">
        <f>-'Notes 2 to 5'!M283</f>
        <v>-18809</v>
      </c>
      <c r="J33" s="599"/>
    </row>
    <row r="34" spans="1:10" s="15" customFormat="1" x14ac:dyDescent="0.3">
      <c r="A34" s="499">
        <v>101</v>
      </c>
      <c r="B34" s="499" t="s">
        <v>698</v>
      </c>
      <c r="C34" s="59"/>
      <c r="D34" s="822" t="s">
        <v>186</v>
      </c>
      <c r="E34" s="1907">
        <f>'Notes 2 to 5'!E334</f>
        <v>3.5000000000000004</v>
      </c>
      <c r="F34" s="24">
        <v>0</v>
      </c>
      <c r="G34" s="24"/>
      <c r="H34" s="24">
        <f>-'Notes 2 to 5'!K341</f>
        <v>-697</v>
      </c>
      <c r="I34" s="24">
        <f>-'Notes 2 to 5'!M341</f>
        <v>-770</v>
      </c>
      <c r="J34" s="29"/>
    </row>
    <row r="35" spans="1:10" s="15" customFormat="1" x14ac:dyDescent="0.3">
      <c r="A35" s="499">
        <v>101</v>
      </c>
      <c r="B35" s="499">
        <v>99</v>
      </c>
      <c r="C35" s="59"/>
      <c r="D35" s="822" t="s">
        <v>593</v>
      </c>
      <c r="E35" s="1907">
        <f>'Notes 2 to 5'!E354</f>
        <v>3.6000000000000005</v>
      </c>
      <c r="F35" s="258">
        <v>0</v>
      </c>
      <c r="G35" s="258"/>
      <c r="H35" s="258">
        <f>-'Notes 2 to 5'!K366</f>
        <v>-5309</v>
      </c>
      <c r="I35" s="258">
        <f>-+'Notes 2 to 5'!M366</f>
        <v>-4485</v>
      </c>
      <c r="J35" s="29"/>
    </row>
    <row r="36" spans="1:10" s="15" customFormat="1" x14ac:dyDescent="0.3">
      <c r="A36" s="499"/>
      <c r="B36" s="499"/>
      <c r="C36" s="59"/>
      <c r="D36" s="55"/>
      <c r="E36" s="18"/>
      <c r="F36" s="263"/>
      <c r="G36" s="263"/>
      <c r="H36" s="263"/>
      <c r="I36" s="263"/>
      <c r="J36" s="29"/>
    </row>
    <row r="37" spans="1:10" s="15" customFormat="1" x14ac:dyDescent="0.3">
      <c r="A37" s="499">
        <v>101</v>
      </c>
      <c r="B37" s="499">
        <f>B27</f>
        <v>8</v>
      </c>
      <c r="C37" s="59"/>
      <c r="D37" s="4" t="s">
        <v>1029</v>
      </c>
      <c r="E37" s="18"/>
      <c r="F37" s="422">
        <f>SUM(F30:F35)</f>
        <v>0</v>
      </c>
      <c r="G37" s="422">
        <f>SUM(G30:G35)</f>
        <v>0</v>
      </c>
      <c r="H37" s="422">
        <f>SUM(H30:H35)</f>
        <v>-82466</v>
      </c>
      <c r="I37" s="422">
        <f>SUM(I30:I35)</f>
        <v>-83318</v>
      </c>
      <c r="J37" s="578"/>
    </row>
    <row r="38" spans="1:10" s="15" customFormat="1" x14ac:dyDescent="0.3">
      <c r="A38" s="499"/>
      <c r="B38" s="499"/>
      <c r="C38" s="59"/>
      <c r="D38" s="4"/>
      <c r="E38" s="18"/>
      <c r="F38" s="421"/>
      <c r="G38" s="421"/>
      <c r="H38" s="519"/>
      <c r="I38" s="421"/>
      <c r="J38" s="29"/>
    </row>
    <row r="39" spans="1:10" s="15" customFormat="1" x14ac:dyDescent="0.3">
      <c r="A39" s="499">
        <v>101</v>
      </c>
      <c r="B39" s="499">
        <v>8</v>
      </c>
      <c r="C39" s="59"/>
      <c r="D39" s="4" t="s">
        <v>1219</v>
      </c>
      <c r="E39" s="18"/>
      <c r="F39" s="422">
        <f>F37+F27</f>
        <v>0</v>
      </c>
      <c r="G39" s="422" t="e">
        <f>G37+G27</f>
        <v>#REF!</v>
      </c>
      <c r="H39" s="422">
        <f>H37+H27</f>
        <v>4270</v>
      </c>
      <c r="I39" s="422">
        <f>I37+I27</f>
        <v>-9175</v>
      </c>
      <c r="J39" s="954"/>
    </row>
    <row r="40" spans="1:10" s="15" customFormat="1" x14ac:dyDescent="0.3">
      <c r="A40" s="499"/>
      <c r="B40" s="499"/>
      <c r="C40" s="59"/>
      <c r="D40" s="4"/>
      <c r="E40" s="18"/>
      <c r="F40" s="19"/>
      <c r="G40" s="19"/>
      <c r="H40" s="19"/>
      <c r="I40" s="19"/>
      <c r="J40" s="578"/>
    </row>
    <row r="41" spans="1:10" s="15" customFormat="1" x14ac:dyDescent="0.3">
      <c r="A41" s="499"/>
      <c r="B41" s="499"/>
      <c r="C41" s="59"/>
      <c r="D41" s="4" t="s">
        <v>1220</v>
      </c>
      <c r="E41" s="18"/>
      <c r="F41" s="422">
        <v>0</v>
      </c>
      <c r="G41" s="422" t="e">
        <f>G39+G29</f>
        <v>#REF!</v>
      </c>
      <c r="H41" s="422">
        <v>0</v>
      </c>
      <c r="I41" s="422">
        <v>0</v>
      </c>
      <c r="J41" s="954"/>
    </row>
    <row r="42" spans="1:10" s="15" customFormat="1" x14ac:dyDescent="0.3">
      <c r="A42" s="499"/>
      <c r="B42" s="499"/>
      <c r="C42" s="59"/>
      <c r="D42" s="4"/>
      <c r="E42" s="18"/>
      <c r="F42" s="19"/>
      <c r="G42" s="19"/>
      <c r="H42" s="19"/>
      <c r="I42" s="19"/>
      <c r="J42" s="578"/>
    </row>
    <row r="43" spans="1:10" s="15" customFormat="1" ht="17.25" thickBot="1" x14ac:dyDescent="0.35">
      <c r="A43" s="499"/>
      <c r="B43" s="499"/>
      <c r="C43" s="59"/>
      <c r="D43" s="4" t="s">
        <v>1221</v>
      </c>
      <c r="E43" s="18"/>
      <c r="F43" s="759">
        <f>SUM(F39:F41)</f>
        <v>0</v>
      </c>
      <c r="G43" s="759" t="e">
        <f>SUM(G39:G41)</f>
        <v>#REF!</v>
      </c>
      <c r="H43" s="759">
        <f>SUM(H39:H41)</f>
        <v>4270</v>
      </c>
      <c r="I43" s="759">
        <f>SUM(I39:I41)</f>
        <v>-9175</v>
      </c>
      <c r="J43" s="578"/>
    </row>
    <row r="44" spans="1:10" s="15" customFormat="1" x14ac:dyDescent="0.3">
      <c r="A44" s="499"/>
      <c r="B44" s="499"/>
      <c r="C44" s="59"/>
      <c r="D44" s="4"/>
      <c r="E44" s="18"/>
      <c r="F44" s="21"/>
      <c r="G44" s="21"/>
      <c r="H44" s="24"/>
      <c r="I44" s="24"/>
      <c r="J44" s="29"/>
    </row>
    <row r="45" spans="1:10" s="15" customFormat="1" x14ac:dyDescent="0.3">
      <c r="A45" s="499">
        <v>101</v>
      </c>
      <c r="B45" s="499" t="s">
        <v>805</v>
      </c>
      <c r="C45" s="59"/>
      <c r="D45" s="4" t="s">
        <v>439</v>
      </c>
      <c r="E45" s="18"/>
      <c r="F45" s="21"/>
      <c r="G45" s="21"/>
      <c r="H45" s="21"/>
      <c r="I45" s="21"/>
      <c r="J45" s="29"/>
    </row>
    <row r="46" spans="1:10" s="15" customFormat="1" x14ac:dyDescent="0.3">
      <c r="A46" s="499">
        <v>101</v>
      </c>
      <c r="B46" s="499" t="s">
        <v>805</v>
      </c>
      <c r="C46" s="59"/>
      <c r="D46" s="57" t="s">
        <v>1960</v>
      </c>
      <c r="E46" s="188"/>
      <c r="F46" s="21"/>
      <c r="G46" s="21"/>
      <c r="H46" s="21"/>
      <c r="I46" s="21"/>
      <c r="J46" s="29"/>
    </row>
    <row r="47" spans="1:10" s="15" customFormat="1" x14ac:dyDescent="0.3">
      <c r="A47" s="499">
        <v>7</v>
      </c>
      <c r="B47" s="499" t="s">
        <v>699</v>
      </c>
      <c r="C47" s="59"/>
      <c r="D47" s="1721" t="s">
        <v>1663</v>
      </c>
      <c r="E47" s="188"/>
      <c r="F47" s="424">
        <v>0</v>
      </c>
      <c r="G47" s="21"/>
      <c r="H47" s="21">
        <v>0</v>
      </c>
      <c r="I47" s="21">
        <v>0</v>
      </c>
      <c r="J47" s="29"/>
    </row>
    <row r="48" spans="1:10" s="15" customFormat="1" x14ac:dyDescent="0.3">
      <c r="A48" s="499"/>
      <c r="B48" s="499"/>
      <c r="C48" s="59"/>
      <c r="D48" s="4"/>
      <c r="E48" s="18"/>
      <c r="F48" s="21"/>
      <c r="G48" s="21"/>
      <c r="H48" s="21"/>
      <c r="I48" s="21"/>
      <c r="J48" s="29"/>
    </row>
    <row r="49" spans="1:11" s="15" customFormat="1" x14ac:dyDescent="0.3">
      <c r="A49" s="499">
        <v>101</v>
      </c>
      <c r="B49" s="499" t="s">
        <v>801</v>
      </c>
      <c r="C49" s="59"/>
      <c r="D49" s="1363" t="s">
        <v>1662</v>
      </c>
      <c r="E49" s="18"/>
      <c r="F49" s="21"/>
      <c r="G49" s="21"/>
      <c r="H49" s="21"/>
      <c r="I49" s="21"/>
      <c r="J49" s="578" t="s">
        <v>820</v>
      </c>
    </row>
    <row r="50" spans="1:11" s="15" customFormat="1" x14ac:dyDescent="0.3">
      <c r="A50" s="499">
        <v>7</v>
      </c>
      <c r="B50" s="499" t="s">
        <v>1450</v>
      </c>
      <c r="C50" s="52"/>
      <c r="D50" s="84" t="s">
        <v>1489</v>
      </c>
      <c r="E50" s="1907" t="str">
        <f>'Notes 2 to 5'!E551&amp;","&amp;'Note 9'!D5</f>
        <v>5.2,9.1</v>
      </c>
      <c r="F50" s="424">
        <v>0</v>
      </c>
      <c r="G50" s="21"/>
      <c r="H50" s="1029">
        <f>'Notes 2 to 5'!K554</f>
        <v>110</v>
      </c>
      <c r="I50" s="21">
        <f>'Notes 2 to 5'!M554</f>
        <v>840</v>
      </c>
      <c r="J50" s="1094" t="s">
        <v>1423</v>
      </c>
      <c r="K50" s="1402" t="s">
        <v>1473</v>
      </c>
    </row>
    <row r="51" spans="1:11" s="15" customFormat="1" ht="17.25" customHeight="1" x14ac:dyDescent="0.3">
      <c r="A51" s="499">
        <v>116</v>
      </c>
      <c r="B51" s="499" t="s">
        <v>170</v>
      </c>
      <c r="C51" s="52"/>
      <c r="D51" s="22" t="s">
        <v>1205</v>
      </c>
      <c r="E51" s="1907">
        <f>'Note 9'!D5</f>
        <v>9.1</v>
      </c>
      <c r="F51" s="424">
        <v>0</v>
      </c>
      <c r="G51" s="21"/>
      <c r="H51" s="21">
        <f>SUM('Note 9'!H22:I22)</f>
        <v>6637</v>
      </c>
      <c r="I51" s="21">
        <f>SUM('Note 9'!H39:I39)</f>
        <v>0</v>
      </c>
      <c r="J51" s="1094" t="s">
        <v>1422</v>
      </c>
    </row>
    <row r="52" spans="1:11" s="15" customFormat="1" ht="17.25" customHeight="1" x14ac:dyDescent="0.3">
      <c r="A52" s="499">
        <v>119</v>
      </c>
      <c r="B52" s="499" t="s">
        <v>440</v>
      </c>
      <c r="C52" s="52"/>
      <c r="D52" s="22" t="s">
        <v>779</v>
      </c>
      <c r="E52" s="18"/>
      <c r="F52" s="424">
        <v>0</v>
      </c>
      <c r="G52" s="21"/>
      <c r="H52" s="21">
        <v>0</v>
      </c>
      <c r="I52" s="21">
        <v>0</v>
      </c>
      <c r="J52" s="29"/>
    </row>
    <row r="53" spans="1:11" s="15" customFormat="1" ht="32.25" customHeight="1" x14ac:dyDescent="0.3">
      <c r="A53" s="499">
        <v>101</v>
      </c>
      <c r="B53" s="499" t="s">
        <v>802</v>
      </c>
      <c r="C53" s="52"/>
      <c r="D53" s="84" t="s">
        <v>189</v>
      </c>
      <c r="E53" s="18"/>
      <c r="F53" s="423">
        <v>0</v>
      </c>
      <c r="G53" s="423"/>
      <c r="H53" s="423">
        <v>0</v>
      </c>
      <c r="I53" s="423">
        <v>0</v>
      </c>
      <c r="J53" s="29"/>
    </row>
    <row r="54" spans="1:11" s="15" customFormat="1" x14ac:dyDescent="0.3">
      <c r="A54" s="499"/>
      <c r="B54" s="499"/>
      <c r="C54" s="52"/>
      <c r="D54" s="4" t="s">
        <v>803</v>
      </c>
      <c r="E54" s="18"/>
      <c r="F54" s="422">
        <f>SUM(F47:F53)</f>
        <v>0</v>
      </c>
      <c r="G54" s="422">
        <f>SUM(G47:G53)</f>
        <v>0</v>
      </c>
      <c r="H54" s="422">
        <f>SUM(H47:H53)</f>
        <v>6747</v>
      </c>
      <c r="I54" s="422">
        <f>SUM(I47:I53)</f>
        <v>840</v>
      </c>
      <c r="J54" s="1094"/>
    </row>
    <row r="55" spans="1:11" s="15" customFormat="1" ht="17.25" customHeight="1" x14ac:dyDescent="0.3">
      <c r="A55" s="499"/>
      <c r="B55" s="499"/>
      <c r="C55" s="59"/>
      <c r="D55" s="3"/>
      <c r="E55" s="18"/>
      <c r="F55" s="421"/>
      <c r="G55" s="421"/>
      <c r="H55" s="421"/>
      <c r="I55" s="421"/>
      <c r="J55" s="29"/>
    </row>
    <row r="56" spans="1:11" s="15" customFormat="1" ht="16.5" customHeight="1" thickBot="1" x14ac:dyDescent="0.35">
      <c r="A56" s="499">
        <v>101</v>
      </c>
      <c r="B56" s="499" t="s">
        <v>804</v>
      </c>
      <c r="C56" s="59"/>
      <c r="D56" s="468" t="s">
        <v>1004</v>
      </c>
      <c r="E56" s="5"/>
      <c r="F56" s="759">
        <f>F43+F54</f>
        <v>0</v>
      </c>
      <c r="G56" s="759" t="e">
        <f>G43+G54</f>
        <v>#REF!</v>
      </c>
      <c r="H56" s="759">
        <f>H43+H54</f>
        <v>11017</v>
      </c>
      <c r="I56" s="759">
        <f>I43+I54</f>
        <v>-8335</v>
      </c>
      <c r="J56" s="1094"/>
    </row>
    <row r="57" spans="1:11" s="15" customFormat="1" ht="9.75" customHeight="1" x14ac:dyDescent="0.3">
      <c r="A57" s="499"/>
      <c r="B57" s="499"/>
      <c r="C57" s="59"/>
      <c r="D57" s="143"/>
      <c r="E57" s="5"/>
      <c r="F57" s="21"/>
      <c r="G57" s="21"/>
      <c r="H57" s="122"/>
      <c r="I57" s="30"/>
    </row>
    <row r="58" spans="1:11" s="15" customFormat="1" x14ac:dyDescent="0.3">
      <c r="A58" s="499"/>
      <c r="B58" s="499"/>
      <c r="D58" s="65" t="s">
        <v>68</v>
      </c>
      <c r="I58" s="30"/>
    </row>
    <row r="59" spans="1:11" s="15" customFormat="1" ht="20.25" customHeight="1" x14ac:dyDescent="0.3"/>
    <row r="60" spans="1:11" s="81" customFormat="1" x14ac:dyDescent="0.2">
      <c r="J60" s="54"/>
    </row>
    <row r="61" spans="1:11" s="81" customFormat="1" x14ac:dyDescent="0.2">
      <c r="J61" s="54"/>
    </row>
    <row r="62" spans="1:11" s="81" customFormat="1" x14ac:dyDescent="0.2">
      <c r="J62" s="54"/>
    </row>
    <row r="63" spans="1:11" s="81" customFormat="1" x14ac:dyDescent="0.2">
      <c r="J63" s="54"/>
    </row>
    <row r="64" spans="1:11" s="81" customFormat="1" x14ac:dyDescent="0.2">
      <c r="J64" s="54"/>
    </row>
    <row r="65" spans="10:10" s="81" customFormat="1" x14ac:dyDescent="0.2">
      <c r="J65" s="54"/>
    </row>
    <row r="66" spans="10:10" s="81" customFormat="1" x14ac:dyDescent="0.2">
      <c r="J66" s="54"/>
    </row>
    <row r="67" spans="10:10" s="81" customFormat="1" x14ac:dyDescent="0.2">
      <c r="J67" s="54"/>
    </row>
    <row r="68" spans="10:10" s="81" customFormat="1" x14ac:dyDescent="0.2">
      <c r="J68" s="91"/>
    </row>
    <row r="69" spans="10:10" s="81" customFormat="1" x14ac:dyDescent="0.2">
      <c r="J69" s="91"/>
    </row>
    <row r="70" spans="10:10" s="81" customFormat="1" x14ac:dyDescent="0.2">
      <c r="J70" s="91"/>
    </row>
    <row r="71" spans="10:10" s="81" customFormat="1" x14ac:dyDescent="0.2">
      <c r="J71" s="91"/>
    </row>
    <row r="72" spans="10:10" s="81" customFormat="1" x14ac:dyDescent="0.2">
      <c r="J72" s="54"/>
    </row>
    <row r="73" spans="10:10" s="81" customFormat="1" x14ac:dyDescent="0.2">
      <c r="J73" s="54"/>
    </row>
    <row r="74" spans="10:10" s="81" customFormat="1" x14ac:dyDescent="0.2">
      <c r="J74" s="54"/>
    </row>
    <row r="75" spans="10:10" s="81" customFormat="1" x14ac:dyDescent="0.2">
      <c r="J75" s="54"/>
    </row>
    <row r="76" spans="10:10" s="81" customFormat="1" x14ac:dyDescent="0.2">
      <c r="J76" s="54"/>
    </row>
    <row r="77" spans="10:10" s="81" customFormat="1" x14ac:dyDescent="0.2">
      <c r="J77" s="54"/>
    </row>
    <row r="78" spans="10:10" s="81" customFormat="1" x14ac:dyDescent="0.2">
      <c r="J78" s="54"/>
    </row>
    <row r="79" spans="10:10" s="81" customFormat="1" x14ac:dyDescent="0.2">
      <c r="J79" s="54"/>
    </row>
    <row r="80" spans="10:10" s="81" customFormat="1" x14ac:dyDescent="0.2">
      <c r="J80" s="54"/>
    </row>
    <row r="81" spans="5:10" s="81" customFormat="1" x14ac:dyDescent="0.2">
      <c r="J81" s="54"/>
    </row>
    <row r="82" spans="5:10" s="81" customFormat="1" x14ac:dyDescent="0.2">
      <c r="J82" s="54"/>
    </row>
    <row r="83" spans="5:10" s="81" customFormat="1" x14ac:dyDescent="0.2">
      <c r="J83" s="54"/>
    </row>
    <row r="84" spans="5:10" s="81" customFormat="1" x14ac:dyDescent="0.2">
      <c r="J84" s="54"/>
    </row>
    <row r="85" spans="5:10" s="81" customFormat="1" x14ac:dyDescent="0.2">
      <c r="J85" s="54"/>
    </row>
    <row r="86" spans="5:10" s="81" customFormat="1" x14ac:dyDescent="0.2">
      <c r="J86" s="54"/>
    </row>
    <row r="87" spans="5:10" s="81" customFormat="1" x14ac:dyDescent="0.2">
      <c r="J87" s="54"/>
    </row>
    <row r="88" spans="5:10" s="81" customFormat="1" x14ac:dyDescent="0.2">
      <c r="J88" s="54"/>
    </row>
    <row r="89" spans="5:10" s="81" customFormat="1" x14ac:dyDescent="0.2">
      <c r="J89" s="54"/>
    </row>
    <row r="90" spans="5:10" s="81" customFormat="1" x14ac:dyDescent="0.2">
      <c r="J90" s="91"/>
    </row>
    <row r="91" spans="5:10" s="81" customFormat="1" x14ac:dyDescent="0.2">
      <c r="J91" s="91"/>
    </row>
    <row r="92" spans="5:10" s="81" customFormat="1" x14ac:dyDescent="0.2">
      <c r="J92" s="91"/>
    </row>
    <row r="93" spans="5:10" s="81" customFormat="1" ht="181.5" x14ac:dyDescent="0.2">
      <c r="E93" s="81" t="s">
        <v>1377</v>
      </c>
      <c r="I93" s="92"/>
      <c r="J93" s="93"/>
    </row>
    <row r="94" spans="5:10" s="81" customFormat="1" x14ac:dyDescent="0.2">
      <c r="J94" s="93"/>
    </row>
    <row r="95" spans="5:10" s="81" customFormat="1" ht="12" customHeight="1" x14ac:dyDescent="0.2">
      <c r="J95" s="54"/>
    </row>
    <row r="96" spans="5:10" s="81" customFormat="1" x14ac:dyDescent="0.2">
      <c r="J96" s="91"/>
    </row>
    <row r="97" spans="8:10" s="81" customFormat="1" x14ac:dyDescent="0.2">
      <c r="J97" s="91"/>
    </row>
    <row r="98" spans="8:10" s="81" customFormat="1" x14ac:dyDescent="0.2">
      <c r="J98" s="54"/>
    </row>
    <row r="99" spans="8:10" s="81" customFormat="1" x14ac:dyDescent="0.2">
      <c r="J99" s="54"/>
    </row>
    <row r="109" spans="8:10" x14ac:dyDescent="0.3">
      <c r="H109" s="13">
        <f>H108-H107</f>
        <v>0</v>
      </c>
    </row>
    <row r="388" ht="11.25" customHeight="1" x14ac:dyDescent="0.3"/>
  </sheetData>
  <customSheetViews>
    <customSheetView guid="{7F222B88-8DE7-4209-9261-78C075D2F561}" showPageBreaks="1" printArea="1" hiddenRows="1" view="pageBreakPreview" showRuler="0">
      <pane ySplit="2" topLeftCell="A27" activePane="bottomLeft" state="frozen"/>
      <selection pane="bottomLeft" activeCell="E12" sqref="E12:E48"/>
      <rowBreaks count="1" manualBreakCount="1">
        <brk id="43" max="7" man="1"/>
      </rowBreaks>
      <pageMargins left="0.74803149606299213" right="0.62992125984251968" top="0.70866141732283472" bottom="0.70866141732283472" header="0.51181102362204722" footer="0.51181102362204722"/>
      <pageSetup paperSize="9" scale="67" orientation="portrait" useFirstPageNumber="1" r:id="rId1"/>
      <headerFooter alignWithMargins="0">
        <oddFooter>&amp;C&amp;"Arial Narrow,Regular"Page &amp;P of &amp;N</oddFooter>
      </headerFooter>
    </customSheetView>
  </customSheetViews>
  <mergeCells count="2">
    <mergeCell ref="D4:I4"/>
    <mergeCell ref="D5:I5"/>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I388"/>
  <sheetViews>
    <sheetView showGridLines="0" view="pageBreakPreview" zoomScaleNormal="85" zoomScaleSheetLayoutView="100" workbookViewId="0">
      <pane ySplit="5" topLeftCell="A6" activePane="bottomLeft" state="frozen"/>
      <selection activeCell="A6" sqref="A6"/>
      <selection pane="bottomLeft" activeCell="A6" sqref="A6"/>
    </sheetView>
  </sheetViews>
  <sheetFormatPr defaultColWidth="9" defaultRowHeight="16.5" x14ac:dyDescent="0.3"/>
  <cols>
    <col min="1" max="1" width="10.5" style="6" customWidth="1"/>
    <col min="2" max="2" width="12.5" style="6" customWidth="1"/>
    <col min="3" max="3" width="2.375" style="6" customWidth="1"/>
    <col min="4" max="4" width="56.875" style="6" customWidth="1"/>
    <col min="5" max="5" width="6.125" style="6" customWidth="1"/>
    <col min="6" max="6" width="14.375" style="6" customWidth="1"/>
    <col min="7" max="7" width="15.375" style="6" customWidth="1"/>
    <col min="8" max="16384" width="9" style="6"/>
  </cols>
  <sheetData>
    <row r="1" spans="1:8" x14ac:dyDescent="0.3">
      <c r="A1" s="240" t="s">
        <v>217</v>
      </c>
      <c r="B1" s="239" t="s">
        <v>218</v>
      </c>
      <c r="C1" s="120" t="str">
        <f>IF('Merge Details_Printing instr'!$B$11="Insert details here",'Merge Details_Printing instr'!$A$11,'Merge Details_Printing instr'!$B$11)</f>
        <v>Council Name</v>
      </c>
      <c r="D1" s="85"/>
      <c r="F1" s="13"/>
      <c r="G1" s="13"/>
    </row>
    <row r="2" spans="1:8" x14ac:dyDescent="0.3">
      <c r="A2" s="1101" t="s">
        <v>719</v>
      </c>
      <c r="B2" s="35"/>
      <c r="C2" s="117" t="str">
        <f>+'Merge Details_Printing instr'!A12</f>
        <v>2022-2023 Financial Report</v>
      </c>
      <c r="D2" s="105"/>
      <c r="E2" s="100"/>
      <c r="F2" s="127"/>
      <c r="G2" s="127"/>
    </row>
    <row r="3" spans="1:8" x14ac:dyDescent="0.3">
      <c r="A3" s="59"/>
      <c r="B3" s="59"/>
      <c r="C3" s="59"/>
      <c r="D3" s="107"/>
      <c r="E3" s="8"/>
      <c r="F3" s="9"/>
      <c r="G3" s="13"/>
    </row>
    <row r="4" spans="1:8" ht="20.25" customHeight="1" x14ac:dyDescent="0.3">
      <c r="B4" s="351"/>
      <c r="C4" s="351"/>
      <c r="D4" s="2036" t="s">
        <v>66</v>
      </c>
      <c r="E4" s="2036"/>
      <c r="F4" s="2036"/>
      <c r="G4" s="2036"/>
    </row>
    <row r="5" spans="1:8" ht="20.25" customHeight="1" x14ac:dyDescent="0.3">
      <c r="B5" s="1166"/>
      <c r="C5" s="1166"/>
      <c r="D5" s="2037" t="str">
        <f>+'Merge Details_Printing instr'!A15</f>
        <v>As at 30 June 2023</v>
      </c>
      <c r="E5" s="2037"/>
      <c r="F5" s="2037"/>
      <c r="G5" s="2037"/>
    </row>
    <row r="6" spans="1:8" ht="20.25" x14ac:dyDescent="0.3">
      <c r="A6" s="233"/>
      <c r="B6" s="233"/>
      <c r="C6" s="82"/>
      <c r="D6" s="163"/>
      <c r="E6" s="157" t="s">
        <v>298</v>
      </c>
      <c r="F6" s="164">
        <f>+'Merge Details_Printing instr'!A18</f>
        <v>2023</v>
      </c>
      <c r="G6" s="164">
        <f>+'Merge Details_Printing instr'!A19</f>
        <v>2022</v>
      </c>
    </row>
    <row r="7" spans="1:8" ht="20.25" x14ac:dyDescent="0.3">
      <c r="A7" s="233">
        <v>101</v>
      </c>
      <c r="B7" s="233">
        <v>8</v>
      </c>
      <c r="C7" s="82"/>
      <c r="D7" s="163"/>
      <c r="E7" s="54"/>
      <c r="F7" s="151" t="s">
        <v>65</v>
      </c>
      <c r="G7" s="151" t="s">
        <v>65</v>
      </c>
    </row>
    <row r="8" spans="1:8" ht="18" customHeight="1" x14ac:dyDescent="0.3">
      <c r="A8" s="233">
        <v>101</v>
      </c>
      <c r="B8" s="233">
        <v>51</v>
      </c>
      <c r="C8" s="54"/>
      <c r="D8" s="96" t="s">
        <v>605</v>
      </c>
      <c r="E8" s="219"/>
      <c r="F8" s="165"/>
      <c r="G8" s="165"/>
    </row>
    <row r="9" spans="1:8" ht="18" customHeight="1" x14ac:dyDescent="0.3">
      <c r="A9" s="233">
        <v>101</v>
      </c>
      <c r="B9" s="233">
        <v>51</v>
      </c>
      <c r="C9" s="172"/>
      <c r="D9" s="96" t="s">
        <v>90</v>
      </c>
      <c r="E9" s="219"/>
      <c r="F9" s="166"/>
      <c r="G9" s="166"/>
    </row>
    <row r="10" spans="1:8" ht="18" customHeight="1" x14ac:dyDescent="0.3">
      <c r="A10" s="233">
        <v>101</v>
      </c>
      <c r="B10" s="233" t="s">
        <v>681</v>
      </c>
      <c r="C10" s="173"/>
      <c r="D10" s="1847" t="s">
        <v>44</v>
      </c>
      <c r="E10" s="1905">
        <f>'Notes 2 to 5'!E374</f>
        <v>4.0999999999999996</v>
      </c>
      <c r="F10" s="825">
        <f>+'Notes 2 to 5'!K379</f>
        <v>13461</v>
      </c>
      <c r="G10" s="825">
        <f>+'Notes 2 to 5'!M379</f>
        <v>14783</v>
      </c>
    </row>
    <row r="11" spans="1:8" ht="18" customHeight="1" x14ac:dyDescent="0.3">
      <c r="A11" s="233">
        <v>101</v>
      </c>
      <c r="B11" s="233" t="s">
        <v>682</v>
      </c>
      <c r="C11" s="173"/>
      <c r="D11" s="1847" t="s">
        <v>45</v>
      </c>
      <c r="E11" s="1905">
        <f>'Notes 2 to 5'!E409</f>
        <v>4.1999999999999993</v>
      </c>
      <c r="F11" s="168">
        <f>+'Notes 2 to 5'!K418</f>
        <v>6796</v>
      </c>
      <c r="G11" s="168">
        <f>+'Notes 2 to 5'!M418</f>
        <v>4679</v>
      </c>
    </row>
    <row r="12" spans="1:8" ht="18" customHeight="1" x14ac:dyDescent="0.3">
      <c r="A12" s="233">
        <v>101</v>
      </c>
      <c r="B12" s="233" t="s">
        <v>683</v>
      </c>
      <c r="C12" s="173"/>
      <c r="D12" s="1847" t="s">
        <v>1697</v>
      </c>
      <c r="E12" s="1905">
        <f>'Notes 2 to 5'!E440</f>
        <v>4.2999999999999989</v>
      </c>
      <c r="F12" s="168">
        <f>'Notes 2 to 5'!K444</f>
        <v>0</v>
      </c>
      <c r="G12" s="168">
        <f>'Notes 2 to 5'!M444</f>
        <v>0</v>
      </c>
      <c r="H12" s="1094"/>
    </row>
    <row r="13" spans="1:8" ht="18" customHeight="1" x14ac:dyDescent="0.3">
      <c r="A13" s="233">
        <v>101</v>
      </c>
      <c r="B13" s="233" t="s">
        <v>684</v>
      </c>
      <c r="C13" s="173"/>
      <c r="D13" s="1847" t="s">
        <v>572</v>
      </c>
      <c r="E13" s="1905">
        <f>'Notes 2 to 5'!E458</f>
        <v>4.3999999999999986</v>
      </c>
      <c r="F13" s="168">
        <f>'Notes 2 to 5'!K461</f>
        <v>0</v>
      </c>
      <c r="G13" s="168">
        <f>'Notes 2 to 5'!M461</f>
        <v>0</v>
      </c>
    </row>
    <row r="14" spans="1:8" ht="18" customHeight="1" x14ac:dyDescent="0.3">
      <c r="A14" s="233" t="s">
        <v>171</v>
      </c>
      <c r="B14" s="233" t="s">
        <v>685</v>
      </c>
      <c r="C14" s="173"/>
      <c r="D14" s="1847" t="s">
        <v>46</v>
      </c>
      <c r="E14" s="1905">
        <f>'Notes 2 to 5'!E469</f>
        <v>4.4999999999999982</v>
      </c>
      <c r="F14" s="168">
        <f>+'Notes 2 to 5'!K472</f>
        <v>6</v>
      </c>
      <c r="G14" s="168">
        <f>+'Notes 2 to 5'!M472</f>
        <v>6</v>
      </c>
    </row>
    <row r="15" spans="1:8" ht="18" customHeight="1" x14ac:dyDescent="0.3">
      <c r="A15" s="1666">
        <v>15</v>
      </c>
      <c r="B15" s="1666">
        <v>116</v>
      </c>
      <c r="C15" s="173"/>
      <c r="D15" s="1847" t="s">
        <v>1676</v>
      </c>
      <c r="E15" s="1905">
        <f>'Notes 2 to 5'!E483</f>
        <v>4.5999999999999979</v>
      </c>
      <c r="F15" s="168">
        <f>'Notes 2 to 5'!K487</f>
        <v>0</v>
      </c>
      <c r="G15" s="168">
        <v>0</v>
      </c>
    </row>
    <row r="16" spans="1:8" ht="18" customHeight="1" x14ac:dyDescent="0.3">
      <c r="A16" s="233">
        <v>101</v>
      </c>
      <c r="B16" s="233">
        <v>55</v>
      </c>
      <c r="C16" s="173"/>
      <c r="D16" s="1847" t="s">
        <v>675</v>
      </c>
      <c r="E16" s="1905">
        <f>'Note 6 to 8'!E100</f>
        <v>6.4999999999999982</v>
      </c>
      <c r="F16" s="826">
        <f>'Note 6 to 8'!Q104</f>
        <v>0</v>
      </c>
      <c r="G16" s="826">
        <f>'Note 6 to 8'!S104</f>
        <v>0</v>
      </c>
    </row>
    <row r="17" spans="1:9" ht="18" customHeight="1" x14ac:dyDescent="0.3">
      <c r="A17" s="233">
        <v>101</v>
      </c>
      <c r="B17" s="233">
        <f>B16</f>
        <v>55</v>
      </c>
      <c r="C17" s="173"/>
      <c r="D17" s="1646" t="s">
        <v>160</v>
      </c>
      <c r="E17" s="219"/>
      <c r="F17" s="373">
        <f>SUM(F9:F16)</f>
        <v>20263</v>
      </c>
      <c r="G17" s="373">
        <f>SUM(G9:G16)</f>
        <v>19468</v>
      </c>
    </row>
    <row r="18" spans="1:9" x14ac:dyDescent="0.3">
      <c r="A18" s="233"/>
      <c r="B18" s="233"/>
      <c r="C18" s="173"/>
      <c r="D18" s="1646"/>
      <c r="E18" s="219"/>
      <c r="F18" s="167"/>
      <c r="G18" s="167"/>
    </row>
    <row r="19" spans="1:9" x14ac:dyDescent="0.3">
      <c r="A19" s="233">
        <v>101</v>
      </c>
      <c r="B19" s="233">
        <v>60</v>
      </c>
      <c r="C19" s="173"/>
      <c r="D19" s="1646" t="s">
        <v>161</v>
      </c>
      <c r="E19" s="219"/>
      <c r="F19" s="167"/>
      <c r="G19" s="167"/>
    </row>
    <row r="20" spans="1:9" ht="18" customHeight="1" x14ac:dyDescent="0.3">
      <c r="A20" s="233">
        <v>101</v>
      </c>
      <c r="B20" s="233" t="str">
        <f>B11</f>
        <v>54(h)</v>
      </c>
      <c r="C20" s="81"/>
      <c r="D20" s="1847" t="s">
        <v>45</v>
      </c>
      <c r="E20" s="1905">
        <f>E11</f>
        <v>4.1999999999999993</v>
      </c>
      <c r="F20" s="167">
        <f>+'Notes 2 to 5'!K422</f>
        <v>12</v>
      </c>
      <c r="G20" s="167">
        <f>+'Notes 2 to 5'!M422</f>
        <v>11</v>
      </c>
    </row>
    <row r="21" spans="1:9" ht="18" customHeight="1" x14ac:dyDescent="0.3">
      <c r="A21" s="233">
        <v>101</v>
      </c>
      <c r="B21" s="233" t="str">
        <f>B12</f>
        <v>54(d)</v>
      </c>
      <c r="C21" s="81"/>
      <c r="D21" s="1847" t="s">
        <v>1697</v>
      </c>
      <c r="E21" s="1906">
        <f>E12</f>
        <v>4.2999999999999989</v>
      </c>
      <c r="F21" s="168">
        <f>'Notes 2 to 5'!K447</f>
        <v>200</v>
      </c>
      <c r="G21" s="168">
        <f>'Notes 2 to 5'!M447</f>
        <v>196</v>
      </c>
      <c r="H21" s="1094"/>
    </row>
    <row r="22" spans="1:9" ht="18" customHeight="1" x14ac:dyDescent="0.3">
      <c r="A22" s="1666">
        <v>15</v>
      </c>
      <c r="B22" s="1666">
        <v>116</v>
      </c>
      <c r="C22" s="173"/>
      <c r="D22" s="1847" t="s">
        <v>1676</v>
      </c>
      <c r="E22" s="1905">
        <f>'Notes 2 to 5'!E483</f>
        <v>4.5999999999999979</v>
      </c>
      <c r="F22" s="168">
        <f>'Notes 2 to 5'!K492</f>
        <v>0</v>
      </c>
      <c r="G22" s="168">
        <v>0</v>
      </c>
    </row>
    <row r="23" spans="1:9" ht="18" customHeight="1" x14ac:dyDescent="0.3">
      <c r="A23" s="233">
        <v>101</v>
      </c>
      <c r="B23" s="233" t="s">
        <v>686</v>
      </c>
      <c r="C23" s="81"/>
      <c r="D23" s="1847" t="s">
        <v>251</v>
      </c>
      <c r="E23" s="1905">
        <f>'Notes 2 to 5'!E507</f>
        <v>5.0999999999999996</v>
      </c>
      <c r="F23" s="168">
        <f>+'Notes 2 to 5'!K511</f>
        <v>0</v>
      </c>
      <c r="G23" s="168">
        <f>+'Notes 2 to 5'!M511</f>
        <v>0</v>
      </c>
    </row>
    <row r="24" spans="1:9" ht="18" customHeight="1" x14ac:dyDescent="0.3">
      <c r="A24" s="233">
        <v>101</v>
      </c>
      <c r="B24" s="233" t="s">
        <v>683</v>
      </c>
      <c r="C24" s="469"/>
      <c r="D24" s="1709" t="s">
        <v>564</v>
      </c>
      <c r="E24" s="1906">
        <f>'Notes 2 to 5'!E551</f>
        <v>5.1999999999999993</v>
      </c>
      <c r="F24" s="168">
        <f>'Notes 2 to 5'!K555</f>
        <v>48200</v>
      </c>
      <c r="G24" s="168">
        <f>'Notes 2 to 5'!M555</f>
        <v>48090</v>
      </c>
      <c r="I24" s="467"/>
    </row>
    <row r="25" spans="1:9" ht="18" customHeight="1" x14ac:dyDescent="0.3">
      <c r="A25" s="233">
        <v>101</v>
      </c>
      <c r="B25" s="233" t="s">
        <v>687</v>
      </c>
      <c r="C25" s="173"/>
      <c r="D25" s="1709" t="s">
        <v>1479</v>
      </c>
      <c r="E25" s="1905">
        <f>'Note 6'!F5</f>
        <v>6.1</v>
      </c>
      <c r="F25" s="168">
        <f>'Note 6'!I15</f>
        <v>510681</v>
      </c>
      <c r="G25" s="168">
        <f>'Note 6'!K15</f>
        <v>499432</v>
      </c>
      <c r="H25" s="1094"/>
      <c r="I25" s="1405"/>
    </row>
    <row r="26" spans="1:9" ht="18" customHeight="1" x14ac:dyDescent="0.3">
      <c r="A26" s="233">
        <v>101</v>
      </c>
      <c r="B26" s="233" t="s">
        <v>688</v>
      </c>
      <c r="C26" s="173"/>
      <c r="D26" s="1709" t="s">
        <v>333</v>
      </c>
      <c r="E26" s="1905">
        <f>'Note 6 to 8'!E5</f>
        <v>6.1999999999999993</v>
      </c>
      <c r="F26" s="168">
        <f>'Note 6 to 8'!Q10</f>
        <v>8000</v>
      </c>
      <c r="G26" s="168">
        <f>'Note 6 to 8'!S10</f>
        <v>10000</v>
      </c>
    </row>
    <row r="27" spans="1:9" ht="18" customHeight="1" x14ac:dyDescent="0.3">
      <c r="A27" s="233">
        <v>101</v>
      </c>
      <c r="B27" s="233" t="s">
        <v>689</v>
      </c>
      <c r="C27" s="173"/>
      <c r="D27" s="1709" t="s">
        <v>676</v>
      </c>
      <c r="E27" s="1905">
        <f>'Note 6 to 8'!E20</f>
        <v>6.2999999999999989</v>
      </c>
      <c r="F27" s="168">
        <f>'Note 6 to 8'!Q25</f>
        <v>0</v>
      </c>
      <c r="G27" s="168">
        <f>'Note 6 to 8'!S25</f>
        <v>0</v>
      </c>
    </row>
    <row r="28" spans="1:9" ht="18" customHeight="1" x14ac:dyDescent="0.3">
      <c r="A28" s="1477">
        <v>101</v>
      </c>
      <c r="B28" s="1477">
        <v>55</v>
      </c>
      <c r="C28" s="173"/>
      <c r="D28" s="1709" t="s">
        <v>1535</v>
      </c>
      <c r="E28" s="1905">
        <f>'Note 6 to 8'!E61</f>
        <v>6.3999999999999986</v>
      </c>
      <c r="F28" s="168">
        <f>'Note 6 to 8'!S74</f>
        <v>33000</v>
      </c>
      <c r="G28" s="168">
        <f>'Note 6 to 8'!S68</f>
        <v>37000</v>
      </c>
    </row>
    <row r="29" spans="1:9" ht="18" customHeight="1" x14ac:dyDescent="0.3">
      <c r="A29" s="233">
        <v>101</v>
      </c>
      <c r="B29" s="233">
        <f>B16</f>
        <v>55</v>
      </c>
      <c r="C29" s="173"/>
      <c r="D29" s="1709" t="s">
        <v>675</v>
      </c>
      <c r="E29" s="1905">
        <f>E16</f>
        <v>6.4999999999999982</v>
      </c>
      <c r="F29" s="826">
        <f>'Note 6 to 8'!Q108</f>
        <v>0</v>
      </c>
      <c r="G29" s="826">
        <f>'Note 6 to 8'!S108</f>
        <v>0</v>
      </c>
    </row>
    <row r="30" spans="1:9" ht="18" customHeight="1" x14ac:dyDescent="0.3">
      <c r="A30" s="233">
        <v>101</v>
      </c>
      <c r="B30" s="233">
        <f>B17</f>
        <v>55</v>
      </c>
      <c r="C30" s="173"/>
      <c r="D30" s="1646" t="s">
        <v>162</v>
      </c>
      <c r="E30" s="219"/>
      <c r="F30" s="373">
        <f>SUM(F20:F29)</f>
        <v>600093</v>
      </c>
      <c r="G30" s="373">
        <f>SUM(G20:G29)</f>
        <v>594729</v>
      </c>
    </row>
    <row r="31" spans="1:9" ht="18" customHeight="1" x14ac:dyDescent="0.3">
      <c r="A31" s="233">
        <v>101</v>
      </c>
      <c r="B31" s="233">
        <f>B17</f>
        <v>55</v>
      </c>
      <c r="C31" s="174"/>
      <c r="D31" s="1646" t="s">
        <v>273</v>
      </c>
      <c r="E31" s="219"/>
      <c r="F31" s="373">
        <f>+F17+F30</f>
        <v>620356</v>
      </c>
      <c r="G31" s="373">
        <f>+G17+G30</f>
        <v>614197</v>
      </c>
    </row>
    <row r="32" spans="1:9" x14ac:dyDescent="0.3">
      <c r="A32" s="233"/>
      <c r="B32" s="233"/>
      <c r="C32" s="174"/>
      <c r="D32" s="1646"/>
      <c r="E32" s="219"/>
      <c r="F32" s="167"/>
      <c r="G32" s="167"/>
    </row>
    <row r="33" spans="1:7" ht="18" customHeight="1" x14ac:dyDescent="0.3">
      <c r="A33" s="233">
        <v>101</v>
      </c>
      <c r="B33" s="233">
        <v>85</v>
      </c>
      <c r="C33" s="172"/>
      <c r="D33" s="1646" t="s">
        <v>163</v>
      </c>
      <c r="E33" s="219"/>
      <c r="F33" s="167"/>
      <c r="G33" s="167"/>
    </row>
    <row r="34" spans="1:7" x14ac:dyDescent="0.3">
      <c r="A34" s="233">
        <v>101</v>
      </c>
      <c r="B34" s="233">
        <v>51</v>
      </c>
      <c r="C34" s="172"/>
      <c r="D34" s="1646" t="s">
        <v>192</v>
      </c>
      <c r="E34" s="219"/>
      <c r="F34" s="167"/>
      <c r="G34" s="167"/>
    </row>
    <row r="35" spans="1:7" ht="18" customHeight="1" x14ac:dyDescent="0.3">
      <c r="A35" s="233">
        <v>101</v>
      </c>
      <c r="B35" s="233" t="s">
        <v>690</v>
      </c>
      <c r="C35" s="173"/>
      <c r="D35" s="1709" t="s">
        <v>252</v>
      </c>
      <c r="E35" s="1905">
        <f>'Note 6 to 8'!E111</f>
        <v>7.1</v>
      </c>
      <c r="F35" s="825">
        <f>'Note 6 to 8'!Q116</f>
        <v>8288</v>
      </c>
      <c r="G35" s="825">
        <f>'Note 6 to 8'!S116</f>
        <v>7287</v>
      </c>
    </row>
    <row r="36" spans="1:7" ht="18" customHeight="1" x14ac:dyDescent="0.3">
      <c r="A36" s="233">
        <v>101</v>
      </c>
      <c r="B36" s="233" t="s">
        <v>691</v>
      </c>
      <c r="C36" s="173"/>
      <c r="D36" s="1709" t="s">
        <v>32</v>
      </c>
      <c r="E36" s="1905">
        <f>'Note 6 to 8'!E126</f>
        <v>7.1999999999999993</v>
      </c>
      <c r="F36" s="168">
        <f>'Note 6 to 8'!Q133</f>
        <v>956</v>
      </c>
      <c r="G36" s="168">
        <f>'Note 6 to 8'!S133</f>
        <v>574</v>
      </c>
    </row>
    <row r="37" spans="1:7" ht="18" customHeight="1" x14ac:dyDescent="0.3">
      <c r="A37" s="233">
        <v>101</v>
      </c>
      <c r="B37" s="233" t="s">
        <v>172</v>
      </c>
      <c r="C37" s="173"/>
      <c r="D37" s="1709" t="s">
        <v>152</v>
      </c>
      <c r="E37" s="1905">
        <f>'Note 6 to 8'!E141</f>
        <v>7.2999999999999989</v>
      </c>
      <c r="F37" s="428">
        <f>'Note 6 to 8'!S149</f>
        <v>5872</v>
      </c>
      <c r="G37" s="428">
        <f>'Note 6 to 8'!S163</f>
        <v>5825</v>
      </c>
    </row>
    <row r="38" spans="1:7" ht="18" customHeight="1" x14ac:dyDescent="0.3">
      <c r="A38" s="1477">
        <v>101</v>
      </c>
      <c r="B38" s="1477" t="str">
        <f>B36</f>
        <v>54(m)</v>
      </c>
      <c r="C38" s="173"/>
      <c r="D38" s="1709" t="s">
        <v>1534</v>
      </c>
      <c r="E38" s="1905">
        <f>'Note 6 to 8'!E209</f>
        <v>7.3999999999999986</v>
      </c>
      <c r="F38" s="428">
        <f>'Note 6 to 8'!Q214</f>
        <v>3550</v>
      </c>
      <c r="G38" s="428">
        <f>'Note 6 to 8'!S214</f>
        <v>3550</v>
      </c>
    </row>
    <row r="39" spans="1:7" ht="18" customHeight="1" x14ac:dyDescent="0.3">
      <c r="A39" s="1541">
        <v>101</v>
      </c>
      <c r="B39" s="1541" t="str">
        <f>B37</f>
        <v>68(l)</v>
      </c>
      <c r="C39" s="173"/>
      <c r="D39" s="1709" t="s">
        <v>1674</v>
      </c>
      <c r="E39" s="1905">
        <f>'Note 6 to 8'!E264</f>
        <v>7.4999999999999982</v>
      </c>
      <c r="F39" s="428">
        <f>'Note 6 to 8'!Q269</f>
        <v>1000</v>
      </c>
      <c r="G39" s="428">
        <f>'Note 6 to 8'!S269</f>
        <v>1000</v>
      </c>
    </row>
    <row r="40" spans="1:7" ht="18" customHeight="1" x14ac:dyDescent="0.3">
      <c r="A40" s="233">
        <v>101</v>
      </c>
      <c r="B40" s="233" t="str">
        <f>B36</f>
        <v>54(m)</v>
      </c>
      <c r="C40" s="173"/>
      <c r="D40" s="1709" t="s">
        <v>29</v>
      </c>
      <c r="E40" s="1905">
        <f>'Note 6 to 8'!E288</f>
        <v>8.1</v>
      </c>
      <c r="F40" s="826">
        <f>'Note 6 to 8'!Q293</f>
        <v>1161</v>
      </c>
      <c r="G40" s="826">
        <f>'Note 6 to 8'!S293</f>
        <v>2704</v>
      </c>
    </row>
    <row r="41" spans="1:7" ht="18" customHeight="1" x14ac:dyDescent="0.3">
      <c r="A41" s="233">
        <v>101</v>
      </c>
      <c r="B41" s="233">
        <f>B31</f>
        <v>55</v>
      </c>
      <c r="C41" s="173"/>
      <c r="D41" s="1646" t="s">
        <v>164</v>
      </c>
      <c r="E41" s="219"/>
      <c r="F41" s="373">
        <f>SUM(F35:F40)</f>
        <v>20827</v>
      </c>
      <c r="G41" s="373">
        <f>SUM(G35:G40)</f>
        <v>20940</v>
      </c>
    </row>
    <row r="42" spans="1:7" x14ac:dyDescent="0.3">
      <c r="A42" s="233"/>
      <c r="B42" s="233"/>
      <c r="C42" s="173"/>
      <c r="D42" s="1646"/>
      <c r="E42" s="219"/>
      <c r="F42" s="167"/>
      <c r="G42" s="167"/>
    </row>
    <row r="43" spans="1:7" x14ac:dyDescent="0.3">
      <c r="A43" s="233">
        <v>101</v>
      </c>
      <c r="B43" s="233">
        <v>51</v>
      </c>
      <c r="C43" s="172"/>
      <c r="D43" s="1646" t="s">
        <v>165</v>
      </c>
      <c r="E43" s="219"/>
      <c r="F43" s="167"/>
      <c r="G43" s="167"/>
    </row>
    <row r="44" spans="1:7" ht="18" customHeight="1" x14ac:dyDescent="0.3">
      <c r="A44" s="233">
        <v>101</v>
      </c>
      <c r="B44" s="233" t="str">
        <f>B37</f>
        <v>68(l)</v>
      </c>
      <c r="C44" s="173"/>
      <c r="D44" s="1709" t="s">
        <v>152</v>
      </c>
      <c r="E44" s="1905">
        <f>E37</f>
        <v>7.2999999999999989</v>
      </c>
      <c r="F44" s="168">
        <f>'Note 6 to 8'!S150</f>
        <v>1090</v>
      </c>
      <c r="G44" s="168">
        <f>'Note 6 to 8'!S164</f>
        <v>1138</v>
      </c>
    </row>
    <row r="45" spans="1:7" ht="18" customHeight="1" x14ac:dyDescent="0.3">
      <c r="A45" s="1477">
        <v>101</v>
      </c>
      <c r="B45" s="1477" t="str">
        <f>B38</f>
        <v>54(m)</v>
      </c>
      <c r="C45" s="173"/>
      <c r="D45" s="1709" t="s">
        <v>1534</v>
      </c>
      <c r="E45" s="1905">
        <f>E38</f>
        <v>7.3999999999999986</v>
      </c>
      <c r="F45" s="168">
        <f>'Note 6 to 8'!Q215</f>
        <v>29900</v>
      </c>
      <c r="G45" s="168">
        <f>'Note 6 to 8'!S215</f>
        <v>33450</v>
      </c>
    </row>
    <row r="46" spans="1:7" ht="18" customHeight="1" x14ac:dyDescent="0.3">
      <c r="A46" s="1666">
        <v>15</v>
      </c>
      <c r="B46" s="1666">
        <v>116</v>
      </c>
      <c r="C46" s="173"/>
      <c r="D46" s="1709" t="s">
        <v>1674</v>
      </c>
      <c r="E46" s="1905">
        <f>'Note 6 to 8'!E264</f>
        <v>7.4999999999999982</v>
      </c>
      <c r="F46" s="168">
        <v>0</v>
      </c>
      <c r="G46" s="168">
        <v>0</v>
      </c>
    </row>
    <row r="47" spans="1:7" ht="18" customHeight="1" x14ac:dyDescent="0.3">
      <c r="A47" s="233">
        <v>101</v>
      </c>
      <c r="B47" s="233" t="str">
        <f>B40</f>
        <v>54(m)</v>
      </c>
      <c r="C47" s="173"/>
      <c r="D47" s="1647" t="s">
        <v>29</v>
      </c>
      <c r="E47" s="1905">
        <f>E40</f>
        <v>8.1</v>
      </c>
      <c r="F47" s="826">
        <f>+'Note 6 to 8'!Q296</f>
        <v>2197</v>
      </c>
      <c r="G47" s="826">
        <f>+'Note 6 to 8'!S296</f>
        <v>3344</v>
      </c>
    </row>
    <row r="48" spans="1:7" ht="18" customHeight="1" x14ac:dyDescent="0.3">
      <c r="A48" s="233">
        <v>101</v>
      </c>
      <c r="B48" s="233">
        <f>B41</f>
        <v>55</v>
      </c>
      <c r="C48" s="173"/>
      <c r="D48" s="1646" t="s">
        <v>166</v>
      </c>
      <c r="E48" s="219"/>
      <c r="F48" s="373">
        <f>SUM(F44:F47)</f>
        <v>33187</v>
      </c>
      <c r="G48" s="373">
        <f>SUM(G44:G47)</f>
        <v>37932</v>
      </c>
    </row>
    <row r="49" spans="1:9" ht="18" customHeight="1" x14ac:dyDescent="0.3">
      <c r="A49" s="233">
        <v>101</v>
      </c>
      <c r="B49" s="233">
        <f>B41</f>
        <v>55</v>
      </c>
      <c r="C49" s="174"/>
      <c r="D49" s="169" t="s">
        <v>272</v>
      </c>
      <c r="E49" s="54"/>
      <c r="F49" s="373">
        <f>+F41+F48</f>
        <v>54014</v>
      </c>
      <c r="G49" s="373">
        <f>+G41+G48</f>
        <v>58872</v>
      </c>
    </row>
    <row r="50" spans="1:9" ht="16.5" customHeight="1" x14ac:dyDescent="0.3">
      <c r="A50" s="233"/>
      <c r="B50" s="233"/>
      <c r="C50" s="172"/>
      <c r="D50" s="169"/>
      <c r="E50" s="169"/>
      <c r="F50" s="1646"/>
      <c r="G50" s="1646"/>
      <c r="H50" s="169"/>
    </row>
    <row r="51" spans="1:9" ht="18" customHeight="1" thickBot="1" x14ac:dyDescent="0.35">
      <c r="A51" s="233">
        <v>101</v>
      </c>
      <c r="B51" s="233">
        <f>B43</f>
        <v>51</v>
      </c>
      <c r="C51" s="174"/>
      <c r="D51" s="169" t="s">
        <v>167</v>
      </c>
      <c r="E51" s="54"/>
      <c r="F51" s="1656">
        <f>+F31-F49</f>
        <v>566342</v>
      </c>
      <c r="G51" s="1656">
        <f>+G31-G49</f>
        <v>555325</v>
      </c>
    </row>
    <row r="52" spans="1:9" x14ac:dyDescent="0.3">
      <c r="A52" s="233"/>
      <c r="B52" s="233"/>
      <c r="C52" s="172"/>
      <c r="D52" s="1647"/>
      <c r="E52" s="219"/>
      <c r="F52" s="167"/>
      <c r="G52" s="167"/>
    </row>
    <row r="53" spans="1:9" x14ac:dyDescent="0.3">
      <c r="A53" s="233"/>
      <c r="B53" s="233"/>
      <c r="C53" s="172"/>
      <c r="D53" s="1646" t="s">
        <v>168</v>
      </c>
      <c r="E53" s="219"/>
      <c r="F53" s="167"/>
      <c r="G53" s="167"/>
    </row>
    <row r="54" spans="1:9" ht="18" customHeight="1" x14ac:dyDescent="0.3">
      <c r="A54" s="233">
        <v>101</v>
      </c>
      <c r="B54" s="233" t="s">
        <v>692</v>
      </c>
      <c r="C54" s="173"/>
      <c r="D54" s="1647" t="s">
        <v>446</v>
      </c>
      <c r="E54" s="219"/>
      <c r="F54" s="167">
        <f>+'Statement Changes in Equity'!G26</f>
        <v>449546</v>
      </c>
      <c r="G54" s="167">
        <f>+'Statement Changes in Equity'!G45</f>
        <v>445276</v>
      </c>
      <c r="I54" s="467"/>
    </row>
    <row r="55" spans="1:9" ht="18" customHeight="1" x14ac:dyDescent="0.3">
      <c r="A55" s="233">
        <v>101</v>
      </c>
      <c r="B55" s="233" t="str">
        <f>B54</f>
        <v>54(q)</v>
      </c>
      <c r="C55" s="173"/>
      <c r="D55" s="1647" t="s">
        <v>437</v>
      </c>
      <c r="E55" s="1905">
        <f>'Note 9'!D5</f>
        <v>9.1</v>
      </c>
      <c r="F55" s="828">
        <f>'Note 9'!I65</f>
        <v>116796</v>
      </c>
      <c r="G55" s="828">
        <f>'Note 9'!J65</f>
        <v>110049</v>
      </c>
      <c r="I55" s="467"/>
    </row>
    <row r="56" spans="1:9" ht="18" customHeight="1" x14ac:dyDescent="0.3">
      <c r="A56" s="233"/>
      <c r="B56" s="233"/>
      <c r="C56" s="173"/>
      <c r="D56" s="1647"/>
      <c r="E56" s="219"/>
      <c r="F56" s="827"/>
      <c r="G56" s="827"/>
    </row>
    <row r="57" spans="1:9" ht="18" customHeight="1" thickBot="1" x14ac:dyDescent="0.35">
      <c r="A57" s="233">
        <v>101</v>
      </c>
      <c r="B57" s="233">
        <f>B41</f>
        <v>55</v>
      </c>
      <c r="C57" s="173"/>
      <c r="D57" s="169" t="s">
        <v>30</v>
      </c>
      <c r="E57" s="54"/>
      <c r="F57" s="1656">
        <f>+F54+F55</f>
        <v>566342</v>
      </c>
      <c r="G57" s="1656">
        <f>+G54+G55</f>
        <v>555325</v>
      </c>
    </row>
    <row r="58" spans="1:9" ht="10.5" customHeight="1" x14ac:dyDescent="0.3">
      <c r="A58" s="1357"/>
      <c r="B58" s="1357"/>
      <c r="C58" s="173"/>
      <c r="D58" s="169"/>
      <c r="E58" s="528"/>
      <c r="F58" s="372"/>
      <c r="G58" s="372"/>
    </row>
    <row r="59" spans="1:9" x14ac:dyDescent="0.3">
      <c r="A59" s="233"/>
      <c r="B59" s="233"/>
      <c r="C59" s="81"/>
      <c r="D59" s="595" t="s">
        <v>68</v>
      </c>
      <c r="E59" s="52"/>
      <c r="F59" s="171"/>
      <c r="G59" s="170"/>
    </row>
    <row r="60" spans="1:9" x14ac:dyDescent="0.3">
      <c r="B60" s="1"/>
      <c r="C60" s="1"/>
      <c r="D60" s="1"/>
      <c r="E60" s="1"/>
      <c r="F60" s="1"/>
      <c r="G60" s="1"/>
    </row>
    <row r="61" spans="1:9" x14ac:dyDescent="0.3">
      <c r="B61" s="1"/>
      <c r="C61" s="1"/>
      <c r="D61" s="1"/>
      <c r="E61" s="1"/>
      <c r="F61" s="124">
        <f>+F51-F57</f>
        <v>0</v>
      </c>
      <c r="G61" s="124">
        <f>+G51-G57</f>
        <v>0</v>
      </c>
    </row>
    <row r="62" spans="1:9" x14ac:dyDescent="0.3">
      <c r="B62" s="1"/>
      <c r="C62" s="1"/>
      <c r="D62" s="1"/>
      <c r="E62" s="1"/>
      <c r="F62" s="1"/>
      <c r="G62" s="1"/>
    </row>
    <row r="63" spans="1:9" x14ac:dyDescent="0.3">
      <c r="B63" s="1"/>
      <c r="C63" s="1"/>
      <c r="D63" s="1"/>
      <c r="E63" s="1"/>
      <c r="F63" s="1"/>
      <c r="G63" s="1"/>
    </row>
    <row r="64" spans="1:9" x14ac:dyDescent="0.3">
      <c r="B64" s="1"/>
      <c r="C64" s="1"/>
      <c r="D64" s="1"/>
      <c r="E64" s="1"/>
      <c r="F64" s="1"/>
      <c r="G64" s="1"/>
    </row>
    <row r="65" spans="2:7" x14ac:dyDescent="0.3">
      <c r="B65" s="1"/>
      <c r="C65" s="1"/>
      <c r="D65" s="1"/>
      <c r="E65" s="1"/>
      <c r="F65" s="1"/>
      <c r="G65" s="1"/>
    </row>
    <row r="66" spans="2:7" x14ac:dyDescent="0.3">
      <c r="B66" s="1"/>
      <c r="C66" s="1"/>
      <c r="D66" s="1"/>
      <c r="E66" s="1"/>
      <c r="F66" s="1"/>
      <c r="G66" s="1"/>
    </row>
    <row r="67" spans="2:7" x14ac:dyDescent="0.3">
      <c r="B67" s="1"/>
      <c r="C67" s="1"/>
      <c r="D67" s="1"/>
      <c r="E67" s="1"/>
      <c r="F67" s="1"/>
      <c r="G67" s="1"/>
    </row>
    <row r="68" spans="2:7" x14ac:dyDescent="0.3">
      <c r="B68" s="1"/>
      <c r="C68" s="1"/>
      <c r="D68" s="1"/>
      <c r="E68" s="1"/>
      <c r="F68" s="1"/>
      <c r="G68" s="1"/>
    </row>
    <row r="69" spans="2:7" x14ac:dyDescent="0.3">
      <c r="B69" s="1"/>
      <c r="C69" s="1"/>
      <c r="D69" s="1"/>
      <c r="E69" s="1"/>
      <c r="F69" s="1"/>
      <c r="G69" s="1"/>
    </row>
    <row r="70" spans="2:7" x14ac:dyDescent="0.3">
      <c r="B70" s="1"/>
      <c r="C70" s="1"/>
      <c r="D70" s="1"/>
      <c r="E70" s="1"/>
      <c r="F70" s="1"/>
      <c r="G70" s="1"/>
    </row>
    <row r="71" spans="2:7" x14ac:dyDescent="0.3">
      <c r="B71" s="1"/>
      <c r="C71" s="1"/>
      <c r="D71" s="1"/>
      <c r="E71" s="1"/>
      <c r="F71" s="1"/>
      <c r="G71" s="1"/>
    </row>
    <row r="72" spans="2:7" x14ac:dyDescent="0.3">
      <c r="B72" s="1"/>
      <c r="C72" s="1"/>
      <c r="D72" s="1"/>
      <c r="E72" s="1"/>
      <c r="F72" s="1"/>
      <c r="G72" s="1"/>
    </row>
    <row r="73" spans="2:7" x14ac:dyDescent="0.3">
      <c r="B73" s="1"/>
      <c r="C73" s="1"/>
      <c r="D73" s="1"/>
      <c r="E73" s="1"/>
      <c r="F73" s="1"/>
      <c r="G73" s="1"/>
    </row>
    <row r="74" spans="2:7" x14ac:dyDescent="0.3">
      <c r="B74" s="1"/>
      <c r="C74" s="1"/>
      <c r="D74" s="1"/>
      <c r="E74" s="1"/>
      <c r="F74" s="1"/>
      <c r="G74" s="1"/>
    </row>
    <row r="75" spans="2:7" x14ac:dyDescent="0.3">
      <c r="D75" s="1"/>
      <c r="E75" s="1"/>
      <c r="F75" s="1"/>
      <c r="G75" s="1"/>
    </row>
    <row r="76" spans="2:7" x14ac:dyDescent="0.3">
      <c r="D76" s="1"/>
      <c r="E76" s="1"/>
      <c r="F76" s="1"/>
      <c r="G76" s="1"/>
    </row>
    <row r="77" spans="2:7" x14ac:dyDescent="0.3">
      <c r="D77" s="1"/>
      <c r="E77" s="1"/>
      <c r="F77" s="1"/>
      <c r="G77" s="1"/>
    </row>
    <row r="78" spans="2:7" x14ac:dyDescent="0.3">
      <c r="D78" s="1"/>
      <c r="E78" s="1"/>
      <c r="F78" s="1"/>
      <c r="G78" s="1"/>
    </row>
    <row r="79" spans="2:7" x14ac:dyDescent="0.3">
      <c r="D79" s="1"/>
      <c r="E79" s="1"/>
      <c r="F79" s="1"/>
      <c r="G79" s="1"/>
    </row>
    <row r="80" spans="2:7" x14ac:dyDescent="0.3">
      <c r="D80" s="1"/>
      <c r="E80" s="1"/>
      <c r="F80" s="1"/>
      <c r="G80" s="1"/>
    </row>
    <row r="81" spans="4:7" x14ac:dyDescent="0.3">
      <c r="D81" s="1"/>
      <c r="E81" s="1"/>
      <c r="F81" s="1"/>
      <c r="G81" s="1"/>
    </row>
    <row r="82" spans="4:7" x14ac:dyDescent="0.3">
      <c r="D82" s="1"/>
      <c r="E82" s="1"/>
      <c r="F82" s="1"/>
      <c r="G82" s="1"/>
    </row>
    <row r="83" spans="4:7" x14ac:dyDescent="0.3">
      <c r="D83" s="1"/>
      <c r="E83" s="1"/>
      <c r="F83" s="1"/>
      <c r="G83" s="1"/>
    </row>
    <row r="84" spans="4:7" x14ac:dyDescent="0.3">
      <c r="D84" s="1"/>
      <c r="E84" s="1"/>
      <c r="F84" s="1"/>
      <c r="G84" s="1"/>
    </row>
    <row r="85" spans="4:7" x14ac:dyDescent="0.3">
      <c r="D85" s="1"/>
      <c r="E85" s="1"/>
      <c r="F85" s="1"/>
      <c r="G85" s="1"/>
    </row>
    <row r="86" spans="4:7" x14ac:dyDescent="0.3">
      <c r="D86" s="1"/>
      <c r="E86" s="1"/>
      <c r="F86" s="1"/>
      <c r="G86" s="1"/>
    </row>
    <row r="87" spans="4:7" x14ac:dyDescent="0.3">
      <c r="D87" s="1"/>
      <c r="E87" s="1"/>
      <c r="F87" s="1"/>
      <c r="G87" s="1"/>
    </row>
    <row r="88" spans="4:7" x14ac:dyDescent="0.3">
      <c r="D88" s="1"/>
      <c r="E88" s="1"/>
      <c r="F88" s="1"/>
      <c r="G88" s="1"/>
    </row>
    <row r="89" spans="4:7" x14ac:dyDescent="0.3">
      <c r="D89" s="1"/>
      <c r="E89" s="1"/>
      <c r="F89" s="1"/>
      <c r="G89" s="1"/>
    </row>
    <row r="90" spans="4:7" x14ac:dyDescent="0.3">
      <c r="D90" s="1"/>
      <c r="E90" s="1"/>
      <c r="F90" s="1"/>
      <c r="G90" s="1"/>
    </row>
    <row r="91" spans="4:7" x14ac:dyDescent="0.3">
      <c r="D91" s="1"/>
      <c r="E91" s="1"/>
      <c r="F91" s="1"/>
      <c r="G91" s="1"/>
    </row>
    <row r="92" spans="4:7" x14ac:dyDescent="0.3">
      <c r="D92" s="1"/>
      <c r="E92" s="1"/>
      <c r="F92" s="1"/>
      <c r="G92" s="1"/>
    </row>
    <row r="93" spans="4:7" x14ac:dyDescent="0.3">
      <c r="D93" s="1"/>
      <c r="E93" s="1"/>
      <c r="F93" s="1"/>
      <c r="G93" s="1"/>
    </row>
    <row r="94" spans="4:7" x14ac:dyDescent="0.3">
      <c r="D94" s="1"/>
      <c r="E94" s="1"/>
      <c r="F94" s="1"/>
      <c r="G94" s="1"/>
    </row>
    <row r="95" spans="4:7" x14ac:dyDescent="0.3">
      <c r="D95" s="1"/>
      <c r="E95" s="1"/>
      <c r="F95" s="1"/>
      <c r="G95" s="1"/>
    </row>
    <row r="96" spans="4:7" x14ac:dyDescent="0.3">
      <c r="D96" s="1"/>
      <c r="E96" s="1"/>
      <c r="F96" s="1"/>
      <c r="G96" s="1"/>
    </row>
    <row r="97" spans="4:7" x14ac:dyDescent="0.3">
      <c r="D97" s="1"/>
      <c r="E97" s="1"/>
      <c r="F97" s="1"/>
      <c r="G97" s="1"/>
    </row>
    <row r="98" spans="4:7" x14ac:dyDescent="0.3">
      <c r="D98" s="1"/>
      <c r="E98" s="1"/>
      <c r="F98" s="1"/>
      <c r="G98" s="1"/>
    </row>
    <row r="99" spans="4:7" x14ac:dyDescent="0.3">
      <c r="D99" s="1"/>
      <c r="E99" s="1"/>
      <c r="F99" s="1"/>
      <c r="G99" s="1"/>
    </row>
    <row r="100" spans="4:7" x14ac:dyDescent="0.3">
      <c r="D100" s="1"/>
      <c r="E100" s="1"/>
      <c r="F100" s="1"/>
      <c r="G100" s="1"/>
    </row>
    <row r="101" spans="4:7" x14ac:dyDescent="0.3">
      <c r="D101" s="1"/>
      <c r="E101" s="1" t="s">
        <v>1377</v>
      </c>
      <c r="F101" s="1"/>
      <c r="G101" s="1"/>
    </row>
    <row r="102" spans="4:7" x14ac:dyDescent="0.3">
      <c r="D102" s="1"/>
      <c r="E102" s="1"/>
      <c r="F102" s="1"/>
      <c r="G102" s="1"/>
    </row>
    <row r="103" spans="4:7" x14ac:dyDescent="0.3">
      <c r="D103" s="1"/>
      <c r="E103" s="1"/>
      <c r="F103" s="1"/>
      <c r="G103" s="1"/>
    </row>
    <row r="104" spans="4:7" x14ac:dyDescent="0.3">
      <c r="D104" s="1"/>
      <c r="E104" s="1"/>
      <c r="F104" s="1"/>
      <c r="G104" s="1"/>
    </row>
    <row r="117" spans="7:7" x14ac:dyDescent="0.3">
      <c r="G117" s="6">
        <f>G116-G115</f>
        <v>0</v>
      </c>
    </row>
    <row r="388" ht="11.25" customHeight="1" x14ac:dyDescent="0.3"/>
  </sheetData>
  <customSheetViews>
    <customSheetView guid="{7F222B88-8DE7-4209-9261-78C075D2F561}" showPageBreaks="1" printArea="1" hiddenRows="1" view="pageBreakPreview" showRuler="0" topLeftCell="C1">
      <pane ySplit="2" topLeftCell="A14" activePane="bottomLeft" state="frozen"/>
      <selection pane="bottomLeft" activeCell="E12" sqref="E12:E48"/>
      <pageMargins left="0.74803149606299213" right="0.62992125984251968" top="0.70866141732283472" bottom="0.70866141732283472" header="0.51181102362204722" footer="0.51181102362204722"/>
      <pageSetup paperSize="9" scale="67" fitToHeight="0" orientation="portrait" r:id="rId1"/>
      <headerFooter alignWithMargins="0">
        <oddFooter>&amp;C&amp;"Arial Narrow,Regular"Page &amp;P of &amp;N</oddFooter>
      </headerFooter>
    </customSheetView>
  </customSheetViews>
  <mergeCells count="2">
    <mergeCell ref="D4:G4"/>
    <mergeCell ref="D5:G5"/>
  </mergeCells>
  <phoneticPr fontId="17" type="noConversion"/>
  <printOptions horizontalCentered="1"/>
  <pageMargins left="0.47244094488188981" right="0.47244094488188981" top="0.78740157480314965" bottom="0.39370078740157483" header="0.51181102362204722" footer="0.23622047244094491"/>
  <pageSetup paperSize="9" scale="75" fitToHeight="0" orientation="portrait" r:id="rId2"/>
  <headerFooter alignWithMargins="0">
    <oddFooter>&amp;C&amp;P</oddFooter>
  </headerFooter>
  <ignoredErrors>
    <ignoredError sqref="E46" 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92D050"/>
  </sheetPr>
  <dimension ref="A1:O361"/>
  <sheetViews>
    <sheetView showGridLines="0" view="pageBreakPreview" zoomScaleNormal="85" zoomScaleSheetLayoutView="100" workbookViewId="0">
      <pane ySplit="5" topLeftCell="A6" activePane="bottomLeft" state="frozen"/>
      <selection activeCell="A6" sqref="A6"/>
      <selection pane="bottomLeft" activeCell="A6" sqref="A6"/>
    </sheetView>
  </sheetViews>
  <sheetFormatPr defaultColWidth="9" defaultRowHeight="16.5" x14ac:dyDescent="0.3"/>
  <cols>
    <col min="1" max="1" width="9.625" style="5" bestFit="1" customWidth="1"/>
    <col min="2" max="2" width="7.375" style="5" customWidth="1"/>
    <col min="3" max="3" width="1.625" style="1" customWidth="1"/>
    <col min="4" max="4" width="64.875" style="1" customWidth="1"/>
    <col min="5" max="5" width="7.125" style="1" customWidth="1"/>
    <col min="6" max="6" width="13" style="62" customWidth="1"/>
    <col min="7" max="7" width="12.375" style="1" customWidth="1"/>
    <col min="8" max="16384" width="9" style="1"/>
  </cols>
  <sheetData>
    <row r="1" spans="1:8" ht="16.5" customHeight="1" x14ac:dyDescent="0.3">
      <c r="A1" s="240" t="s">
        <v>217</v>
      </c>
      <c r="B1" s="239" t="s">
        <v>218</v>
      </c>
      <c r="C1" s="70" t="str">
        <f>IF('Merge Details_Printing instr'!$B$11="Insert details here",'Merge Details_Printing instr'!$A$11,'Merge Details_Printing instr'!$B$11)</f>
        <v>Council Name</v>
      </c>
      <c r="D1" s="464"/>
    </row>
    <row r="2" spans="1:8" ht="16.5" customHeight="1" x14ac:dyDescent="0.3">
      <c r="A2" s="1101" t="s">
        <v>719</v>
      </c>
      <c r="B2" s="35"/>
      <c r="C2" s="118" t="str">
        <f>+'Merge Details_Printing instr'!A12</f>
        <v>2022-2023 Financial Report</v>
      </c>
      <c r="D2" s="465"/>
      <c r="E2" s="109"/>
      <c r="F2" s="128"/>
      <c r="G2" s="129"/>
    </row>
    <row r="3" spans="1:8" s="350" customFormat="1" ht="9" customHeight="1" x14ac:dyDescent="0.25">
      <c r="A3" s="345"/>
      <c r="B3" s="346"/>
      <c r="C3" s="346"/>
      <c r="D3" s="346"/>
      <c r="E3" s="347"/>
      <c r="F3" s="348"/>
      <c r="G3" s="349"/>
    </row>
    <row r="4" spans="1:8" ht="20.25" customHeight="1" x14ac:dyDescent="0.3">
      <c r="A4" s="2038" t="s">
        <v>67</v>
      </c>
      <c r="B4" s="2038"/>
      <c r="C4" s="2038"/>
      <c r="D4" s="2038"/>
      <c r="E4" s="2038"/>
      <c r="F4" s="2038"/>
      <c r="G4" s="2038"/>
    </row>
    <row r="5" spans="1:8" s="38" customFormat="1" ht="20.25" customHeight="1" x14ac:dyDescent="0.3">
      <c r="A5" s="2039" t="str">
        <f>+'Merge Details_Printing instr'!A14</f>
        <v>For the Year Ended 30 June 2023</v>
      </c>
      <c r="B5" s="2039"/>
      <c r="C5" s="2039"/>
      <c r="D5" s="2039"/>
      <c r="E5" s="2039"/>
      <c r="F5" s="2039"/>
      <c r="G5" s="2039"/>
    </row>
    <row r="6" spans="1:8" s="3" customFormat="1" x14ac:dyDescent="0.3">
      <c r="A6" s="236">
        <v>101</v>
      </c>
      <c r="B6" s="236">
        <v>112</v>
      </c>
      <c r="F6" s="150">
        <f>+'Merge Details_Printing instr'!A18</f>
        <v>2023</v>
      </c>
      <c r="G6" s="150">
        <f>+'Merge Details_Printing instr'!A19</f>
        <v>2022</v>
      </c>
      <c r="H6" s="76"/>
    </row>
    <row r="7" spans="1:8" s="3" customFormat="1" ht="14.45" customHeight="1" x14ac:dyDescent="0.3">
      <c r="A7" s="236">
        <v>101</v>
      </c>
      <c r="B7" s="236" t="s">
        <v>700</v>
      </c>
      <c r="F7" s="154" t="s">
        <v>109</v>
      </c>
      <c r="G7" s="154" t="s">
        <v>109</v>
      </c>
    </row>
    <row r="8" spans="1:8" s="3" customFormat="1" ht="14.45" customHeight="1" x14ac:dyDescent="0.3">
      <c r="A8" s="236">
        <v>107</v>
      </c>
      <c r="B8" s="236">
        <v>1</v>
      </c>
      <c r="F8" s="39" t="s">
        <v>110</v>
      </c>
      <c r="G8" s="39" t="s">
        <v>110</v>
      </c>
    </row>
    <row r="9" spans="1:8" s="3" customFormat="1" ht="14.45" customHeight="1" x14ac:dyDescent="0.3">
      <c r="A9" s="236">
        <v>107</v>
      </c>
      <c r="B9" s="236">
        <v>10</v>
      </c>
      <c r="E9" s="16" t="s">
        <v>298</v>
      </c>
      <c r="F9" s="39" t="str">
        <f>+'Merge Details_Printing instr'!A23</f>
        <v>$'000</v>
      </c>
      <c r="G9" s="39" t="str">
        <f>+'Merge Details_Printing instr'!A23</f>
        <v>$'000</v>
      </c>
    </row>
    <row r="10" spans="1:8" s="3" customFormat="1" ht="14.45" customHeight="1" x14ac:dyDescent="0.3">
      <c r="A10" s="236">
        <v>107</v>
      </c>
      <c r="B10" s="236">
        <v>18</v>
      </c>
      <c r="D10" s="1363" t="s">
        <v>169</v>
      </c>
      <c r="E10" s="22"/>
      <c r="F10" s="40"/>
      <c r="G10" s="41"/>
    </row>
    <row r="11" spans="1:8" s="3" customFormat="1" x14ac:dyDescent="0.3">
      <c r="A11" s="236">
        <v>107</v>
      </c>
      <c r="B11" s="236">
        <v>14</v>
      </c>
      <c r="D11" s="22" t="s">
        <v>299</v>
      </c>
      <c r="E11" s="50"/>
      <c r="F11" s="21">
        <f>46123</f>
        <v>46123</v>
      </c>
      <c r="G11" s="21">
        <v>42983</v>
      </c>
    </row>
    <row r="12" spans="1:8" s="3" customFormat="1" ht="14.45" customHeight="1" x14ac:dyDescent="0.3">
      <c r="A12" s="236"/>
      <c r="B12" s="236"/>
      <c r="D12" s="22" t="s">
        <v>72</v>
      </c>
      <c r="E12" s="50"/>
      <c r="F12" s="21">
        <v>651</v>
      </c>
      <c r="G12" s="21">
        <v>2703</v>
      </c>
    </row>
    <row r="13" spans="1:8" s="3" customFormat="1" ht="14.45" customHeight="1" x14ac:dyDescent="0.3">
      <c r="A13" s="236" t="s">
        <v>599</v>
      </c>
      <c r="B13" s="236" t="s">
        <v>701</v>
      </c>
      <c r="D13" s="830" t="s">
        <v>475</v>
      </c>
      <c r="E13" s="50"/>
      <c r="F13" s="21">
        <v>7826</v>
      </c>
      <c r="G13" s="21">
        <v>7442</v>
      </c>
    </row>
    <row r="14" spans="1:8" s="3" customFormat="1" ht="14.45" customHeight="1" x14ac:dyDescent="0.3">
      <c r="A14" s="236">
        <v>107</v>
      </c>
      <c r="B14" s="236">
        <v>14</v>
      </c>
      <c r="D14" s="101" t="s">
        <v>113</v>
      </c>
      <c r="E14" s="50"/>
      <c r="F14" s="21">
        <f>21000</f>
        <v>21000</v>
      </c>
      <c r="G14" s="21">
        <v>16500</v>
      </c>
    </row>
    <row r="15" spans="1:8" s="3" customFormat="1" ht="14.45" customHeight="1" x14ac:dyDescent="0.3">
      <c r="A15" s="236">
        <v>107</v>
      </c>
      <c r="B15" s="236">
        <v>14</v>
      </c>
      <c r="D15" s="101" t="s">
        <v>1812</v>
      </c>
      <c r="E15" s="1907">
        <v>2.5</v>
      </c>
      <c r="F15" s="21">
        <f>'Notes 2 to 5'!K129</f>
        <v>1562</v>
      </c>
      <c r="G15" s="21">
        <f>'Notes 2 to 5'!M129</f>
        <v>1254</v>
      </c>
      <c r="H15" s="608" t="s">
        <v>1811</v>
      </c>
    </row>
    <row r="16" spans="1:8" s="3" customFormat="1" ht="14.45" customHeight="1" x14ac:dyDescent="0.3">
      <c r="A16" s="236">
        <v>107</v>
      </c>
      <c r="B16" s="236">
        <v>14</v>
      </c>
      <c r="D16" s="22" t="s">
        <v>565</v>
      </c>
      <c r="E16" s="50"/>
      <c r="F16" s="21">
        <v>0</v>
      </c>
      <c r="G16" s="21">
        <v>0</v>
      </c>
    </row>
    <row r="17" spans="1:15" s="3" customFormat="1" ht="14.45" customHeight="1" x14ac:dyDescent="0.3">
      <c r="A17" s="236">
        <v>107</v>
      </c>
      <c r="B17" s="236">
        <v>31</v>
      </c>
      <c r="D17" s="22" t="s">
        <v>1682</v>
      </c>
      <c r="E17" s="50"/>
      <c r="F17" s="21">
        <v>1264</v>
      </c>
      <c r="G17" s="21">
        <v>1179</v>
      </c>
      <c r="N17" s="492"/>
      <c r="O17" s="492"/>
    </row>
    <row r="18" spans="1:15" s="3" customFormat="1" ht="14.45" customHeight="1" x14ac:dyDescent="0.3">
      <c r="A18" s="236" t="s">
        <v>599</v>
      </c>
      <c r="B18" s="236" t="s">
        <v>701</v>
      </c>
      <c r="D18" s="22" t="s">
        <v>1419</v>
      </c>
      <c r="E18" s="50"/>
      <c r="F18" s="21">
        <v>0</v>
      </c>
      <c r="G18" s="21">
        <v>0</v>
      </c>
      <c r="I18" s="746"/>
      <c r="N18" s="492"/>
      <c r="O18" s="492"/>
    </row>
    <row r="19" spans="1:15" s="3" customFormat="1" ht="14.45" customHeight="1" x14ac:dyDescent="0.3">
      <c r="A19" s="236">
        <v>107</v>
      </c>
      <c r="B19" s="236">
        <v>31</v>
      </c>
      <c r="D19" s="22" t="s">
        <v>283</v>
      </c>
      <c r="E19" s="50"/>
      <c r="F19" s="21">
        <v>0</v>
      </c>
      <c r="G19" s="21">
        <v>0</v>
      </c>
      <c r="N19" s="492"/>
      <c r="O19" s="492"/>
    </row>
    <row r="20" spans="1:15" s="492" customFormat="1" ht="14.45" customHeight="1" x14ac:dyDescent="0.3">
      <c r="A20" s="500">
        <v>107</v>
      </c>
      <c r="B20" s="500">
        <v>31</v>
      </c>
      <c r="D20" s="22" t="s">
        <v>33</v>
      </c>
      <c r="E20" s="1908">
        <f>'Notes 2 to 5'!E199</f>
        <v>2.9000000000000008</v>
      </c>
      <c r="F20" s="21">
        <f>'Notes 2 to 5'!K203</f>
        <v>0</v>
      </c>
      <c r="G20" s="21">
        <f>'Notes 2 to 5'!M203</f>
        <v>0</v>
      </c>
      <c r="H20" s="1416"/>
    </row>
    <row r="21" spans="1:15" s="3" customFormat="1" ht="14.45" customHeight="1" x14ac:dyDescent="0.3">
      <c r="A21" s="236" t="s">
        <v>599</v>
      </c>
      <c r="B21" s="236" t="s">
        <v>701</v>
      </c>
      <c r="D21" s="22" t="s">
        <v>103</v>
      </c>
      <c r="E21" s="50"/>
      <c r="F21" s="21">
        <v>2099</v>
      </c>
      <c r="G21" s="21">
        <v>2363</v>
      </c>
      <c r="N21" s="492"/>
      <c r="O21" s="492"/>
    </row>
    <row r="22" spans="1:15" s="3" customFormat="1" ht="14.45" customHeight="1" x14ac:dyDescent="0.3">
      <c r="A22" s="236"/>
      <c r="B22" s="236"/>
      <c r="D22" s="22" t="s">
        <v>1704</v>
      </c>
      <c r="E22" s="50"/>
      <c r="F22" s="21">
        <v>100</v>
      </c>
      <c r="G22" s="21">
        <v>816</v>
      </c>
      <c r="K22" s="492"/>
      <c r="L22" s="492"/>
      <c r="M22" s="492"/>
      <c r="N22" s="492"/>
      <c r="O22" s="492"/>
    </row>
    <row r="23" spans="1:15" s="3" customFormat="1" ht="14.45" customHeight="1" x14ac:dyDescent="0.3">
      <c r="A23" s="236" t="s">
        <v>599</v>
      </c>
      <c r="B23" s="236" t="s">
        <v>701</v>
      </c>
      <c r="D23" s="22" t="s">
        <v>447</v>
      </c>
      <c r="E23" s="50"/>
      <c r="F23" s="21">
        <f>-23368</f>
        <v>-23368</v>
      </c>
      <c r="G23" s="21">
        <f>-23328-450</f>
        <v>-23778</v>
      </c>
      <c r="K23" s="492"/>
      <c r="L23" s="492"/>
      <c r="M23" s="492"/>
      <c r="N23" s="492"/>
      <c r="O23" s="492"/>
    </row>
    <row r="24" spans="1:15" s="3" customFormat="1" x14ac:dyDescent="0.3">
      <c r="A24" s="236">
        <v>107</v>
      </c>
      <c r="B24" s="236" t="s">
        <v>702</v>
      </c>
      <c r="D24" s="1896" t="s">
        <v>1988</v>
      </c>
      <c r="E24" s="50"/>
      <c r="F24" s="21">
        <v>-29834</v>
      </c>
      <c r="G24" s="21">
        <v>-34421</v>
      </c>
      <c r="I24" s="1940" t="s">
        <v>1987</v>
      </c>
      <c r="K24" s="492"/>
      <c r="L24" s="492"/>
      <c r="M24" s="492"/>
      <c r="N24" s="492"/>
      <c r="O24" s="492"/>
    </row>
    <row r="25" spans="1:15" s="3" customFormat="1" ht="14.45" customHeight="1" x14ac:dyDescent="0.3">
      <c r="A25" s="236">
        <v>107</v>
      </c>
      <c r="B25" s="236" t="s">
        <v>176</v>
      </c>
      <c r="D25" s="22" t="s">
        <v>1683</v>
      </c>
      <c r="E25" s="831"/>
      <c r="F25" s="21">
        <f>-228-450</f>
        <v>-678</v>
      </c>
      <c r="G25" s="21">
        <f>-320-450</f>
        <v>-770</v>
      </c>
      <c r="H25" s="578" t="s">
        <v>820</v>
      </c>
      <c r="K25" s="492"/>
      <c r="L25" s="492"/>
      <c r="M25" s="492"/>
      <c r="N25" s="492"/>
      <c r="O25" s="492"/>
    </row>
    <row r="26" spans="1:15" s="3" customFormat="1" ht="14.45" customHeight="1" x14ac:dyDescent="0.3">
      <c r="A26" s="236">
        <v>107</v>
      </c>
      <c r="B26" s="236">
        <v>14</v>
      </c>
      <c r="D26" s="22" t="s">
        <v>671</v>
      </c>
      <c r="E26" s="50"/>
      <c r="F26" s="21">
        <v>0</v>
      </c>
      <c r="G26" s="21">
        <v>0</v>
      </c>
      <c r="K26" s="492"/>
      <c r="L26" s="492"/>
      <c r="M26" s="492"/>
      <c r="N26" s="492"/>
      <c r="O26" s="492"/>
    </row>
    <row r="27" spans="1:15" s="3" customFormat="1" ht="14.45" customHeight="1" x14ac:dyDescent="0.3">
      <c r="A27" s="236">
        <v>107</v>
      </c>
      <c r="B27" s="236">
        <v>14</v>
      </c>
      <c r="D27" s="22" t="s">
        <v>662</v>
      </c>
      <c r="E27" s="831"/>
      <c r="F27" s="423">
        <f>-7309-1000-100-543+4000-1000</f>
        <v>-5952</v>
      </c>
      <c r="G27" s="423">
        <f>-5940-250-114+1000</f>
        <v>-5304</v>
      </c>
      <c r="K27" s="492"/>
      <c r="L27" s="492"/>
      <c r="M27" s="492"/>
      <c r="N27" s="492"/>
      <c r="O27" s="492"/>
    </row>
    <row r="28" spans="1:15" s="3" customFormat="1" ht="15.75" customHeight="1" x14ac:dyDescent="0.3">
      <c r="A28" s="479">
        <v>107</v>
      </c>
      <c r="B28" s="479">
        <v>20.2</v>
      </c>
      <c r="D28" s="4" t="s">
        <v>650</v>
      </c>
      <c r="E28" s="1908">
        <f>'Note 9'!D68</f>
        <v>9.1999999999999993</v>
      </c>
      <c r="F28" s="821">
        <f>SUM(F11:F27)</f>
        <v>20793</v>
      </c>
      <c r="G28" s="821">
        <f>SUM(G11:G27)</f>
        <v>10967</v>
      </c>
      <c r="H28" s="1739">
        <f>G28-'Note 9'!J85</f>
        <v>0</v>
      </c>
      <c r="I28" s="1740">
        <f>G6</f>
        <v>2022</v>
      </c>
      <c r="J28" s="608" t="s">
        <v>1756</v>
      </c>
      <c r="M28" s="492"/>
      <c r="N28" s="492"/>
      <c r="O28" s="492"/>
    </row>
    <row r="29" spans="1:15" s="3" customFormat="1" ht="14.45" customHeight="1" x14ac:dyDescent="0.3">
      <c r="A29" s="236"/>
      <c r="B29" s="236"/>
      <c r="D29" s="492"/>
      <c r="E29" s="603"/>
      <c r="F29" s="21"/>
      <c r="G29" s="21"/>
      <c r="H29" s="1739">
        <f>F28-'Note 9'!I85</f>
        <v>0</v>
      </c>
      <c r="I29" s="1740">
        <f>F6</f>
        <v>2023</v>
      </c>
      <c r="J29" s="608" t="s">
        <v>1756</v>
      </c>
    </row>
    <row r="30" spans="1:15" s="3" customFormat="1" ht="14.45" customHeight="1" x14ac:dyDescent="0.3">
      <c r="A30" s="236">
        <v>107</v>
      </c>
      <c r="B30" s="236">
        <v>10</v>
      </c>
      <c r="D30" s="1849" t="s">
        <v>434</v>
      </c>
      <c r="E30" s="603"/>
      <c r="F30" s="21"/>
      <c r="G30" s="21"/>
    </row>
    <row r="31" spans="1:15" s="3" customFormat="1" x14ac:dyDescent="0.3">
      <c r="A31" s="236">
        <v>107</v>
      </c>
      <c r="B31" s="236" t="s">
        <v>175</v>
      </c>
      <c r="D31" s="22" t="s">
        <v>508</v>
      </c>
      <c r="E31" s="50"/>
      <c r="F31" s="1029">
        <f>-'Note 6 (cont) '!G49+'Notes 2 to 5'!K138</f>
        <v>-22432</v>
      </c>
      <c r="G31" s="1029">
        <f>-'Note 6 (cont) '!G101+'Notes 2 to 5'!M138</f>
        <v>-21383</v>
      </c>
    </row>
    <row r="32" spans="1:15" s="3" customFormat="1" ht="14.45" customHeight="1" x14ac:dyDescent="0.3">
      <c r="A32" s="236">
        <v>107</v>
      </c>
      <c r="B32" s="236" t="s">
        <v>175</v>
      </c>
      <c r="D32" s="22" t="s">
        <v>509</v>
      </c>
      <c r="E32" s="50"/>
      <c r="F32" s="24">
        <v>3561</v>
      </c>
      <c r="G32" s="21">
        <v>3174</v>
      </c>
    </row>
    <row r="33" spans="1:9" s="3" customFormat="1" ht="14.45" customHeight="1" x14ac:dyDescent="0.3">
      <c r="A33" s="236">
        <v>107</v>
      </c>
      <c r="B33" s="236" t="s">
        <v>701</v>
      </c>
      <c r="D33" s="101" t="s">
        <v>325</v>
      </c>
      <c r="E33" s="50"/>
      <c r="F33" s="1029">
        <v>0</v>
      </c>
      <c r="G33" s="24">
        <v>0</v>
      </c>
    </row>
    <row r="34" spans="1:9" s="3" customFormat="1" ht="14.45" customHeight="1" x14ac:dyDescent="0.3">
      <c r="A34" s="236">
        <v>107</v>
      </c>
      <c r="B34" s="236" t="s">
        <v>175</v>
      </c>
      <c r="D34" s="22" t="s">
        <v>338</v>
      </c>
      <c r="E34" s="50"/>
      <c r="F34" s="1029">
        <f>-'Note 6 to 8'!Q7</f>
        <v>-2000</v>
      </c>
      <c r="G34" s="24">
        <f>-'Note 6 to 8'!T7</f>
        <v>0</v>
      </c>
    </row>
    <row r="35" spans="1:9" s="3" customFormat="1" ht="14.45" customHeight="1" x14ac:dyDescent="0.3">
      <c r="A35" s="236">
        <v>107</v>
      </c>
      <c r="B35" s="236" t="s">
        <v>175</v>
      </c>
      <c r="D35" s="22" t="s">
        <v>145</v>
      </c>
      <c r="E35" s="50"/>
      <c r="F35" s="1029">
        <f>-'Note 6 to 8'!Q8</f>
        <v>5000</v>
      </c>
      <c r="G35" s="24">
        <f>-'Note 6 to 8'!T8</f>
        <v>0</v>
      </c>
    </row>
    <row r="36" spans="1:9" s="3" customFormat="1" ht="14.45" customHeight="1" x14ac:dyDescent="0.3">
      <c r="A36" s="236">
        <v>107</v>
      </c>
      <c r="B36" s="236" t="s">
        <v>175</v>
      </c>
      <c r="D36" s="22" t="s">
        <v>1698</v>
      </c>
      <c r="E36" s="50"/>
      <c r="F36" s="1029">
        <v>-4</v>
      </c>
      <c r="G36" s="24">
        <v>0</v>
      </c>
      <c r="H36" s="1094"/>
    </row>
    <row r="37" spans="1:9" s="3" customFormat="1" ht="14.45" customHeight="1" x14ac:dyDescent="0.3">
      <c r="A37" s="236">
        <v>107</v>
      </c>
      <c r="B37" s="236" t="s">
        <v>175</v>
      </c>
      <c r="D37" s="22" t="s">
        <v>1703</v>
      </c>
      <c r="E37" s="50"/>
      <c r="F37" s="21">
        <v>0</v>
      </c>
      <c r="G37" s="24">
        <v>187</v>
      </c>
    </row>
    <row r="38" spans="1:9" s="3" customFormat="1" ht="14.45" customHeight="1" x14ac:dyDescent="0.3">
      <c r="A38" s="236">
        <v>107</v>
      </c>
      <c r="B38" s="236" t="s">
        <v>175</v>
      </c>
      <c r="D38" s="101" t="s">
        <v>157</v>
      </c>
      <c r="E38" s="50"/>
      <c r="F38" s="1029">
        <v>0</v>
      </c>
      <c r="G38" s="24">
        <v>0</v>
      </c>
    </row>
    <row r="39" spans="1:9" s="3" customFormat="1" ht="14.45" customHeight="1" x14ac:dyDescent="0.3">
      <c r="A39" s="236">
        <v>107</v>
      </c>
      <c r="B39" s="236" t="s">
        <v>175</v>
      </c>
      <c r="D39" s="22" t="s">
        <v>271</v>
      </c>
      <c r="E39" s="50"/>
      <c r="F39" s="258">
        <v>0</v>
      </c>
      <c r="G39" s="258">
        <v>0</v>
      </c>
    </row>
    <row r="40" spans="1:9" s="3" customFormat="1" x14ac:dyDescent="0.3">
      <c r="A40" s="236"/>
      <c r="B40" s="236"/>
      <c r="D40" s="1363" t="s">
        <v>330</v>
      </c>
      <c r="E40" s="603"/>
      <c r="F40" s="821">
        <f>SUM(F31:F39)</f>
        <v>-15875</v>
      </c>
      <c r="G40" s="821">
        <f>SUM(G31:G39)</f>
        <v>-18022</v>
      </c>
    </row>
    <row r="41" spans="1:9" s="3" customFormat="1" ht="14.45" customHeight="1" x14ac:dyDescent="0.3">
      <c r="A41" s="236"/>
      <c r="B41" s="236"/>
      <c r="D41" s="492"/>
      <c r="E41" s="603"/>
      <c r="F41" s="21"/>
      <c r="G41" s="21"/>
    </row>
    <row r="42" spans="1:9" s="3" customFormat="1" ht="14.45" customHeight="1" x14ac:dyDescent="0.3">
      <c r="A42" s="236">
        <v>107</v>
      </c>
      <c r="B42" s="236">
        <v>10</v>
      </c>
      <c r="D42" s="1710" t="s">
        <v>58</v>
      </c>
      <c r="E42" s="603"/>
      <c r="F42" s="21"/>
      <c r="G42" s="21"/>
    </row>
    <row r="43" spans="1:9" s="492" customFormat="1" ht="14.45" customHeight="1" x14ac:dyDescent="0.3">
      <c r="A43" s="236">
        <v>107</v>
      </c>
      <c r="B43" s="236" t="s">
        <v>176</v>
      </c>
      <c r="C43" s="3"/>
      <c r="D43" s="22" t="s">
        <v>1702</v>
      </c>
      <c r="E43" s="50"/>
      <c r="F43" s="21">
        <v>0</v>
      </c>
      <c r="G43" s="21">
        <v>0</v>
      </c>
    </row>
    <row r="44" spans="1:9" s="492" customFormat="1" ht="14.45" customHeight="1" x14ac:dyDescent="0.3">
      <c r="A44" s="500">
        <v>16</v>
      </c>
      <c r="B44" s="500">
        <v>50</v>
      </c>
      <c r="D44" s="22" t="s">
        <v>1684</v>
      </c>
      <c r="E44" s="50"/>
      <c r="F44" s="21">
        <f>-'Note 6 to 8'!H224</f>
        <v>-3550</v>
      </c>
      <c r="G44" s="21">
        <f>-'Note 6 to 8'!H229</f>
        <v>-3550</v>
      </c>
      <c r="H44" s="1019">
        <v>7.4</v>
      </c>
      <c r="I44" s="605" t="s">
        <v>1633</v>
      </c>
    </row>
    <row r="45" spans="1:9" s="3" customFormat="1" ht="14.45" customHeight="1" x14ac:dyDescent="0.3">
      <c r="A45" s="236">
        <v>107</v>
      </c>
      <c r="B45" s="236" t="s">
        <v>176</v>
      </c>
      <c r="D45" s="22" t="s">
        <v>187</v>
      </c>
      <c r="E45" s="50"/>
      <c r="F45" s="21">
        <v>0</v>
      </c>
      <c r="G45" s="21">
        <v>0</v>
      </c>
    </row>
    <row r="46" spans="1:9" s="3" customFormat="1" ht="14.45" customHeight="1" x14ac:dyDescent="0.3">
      <c r="A46" s="236">
        <v>107</v>
      </c>
      <c r="B46" s="236" t="s">
        <v>176</v>
      </c>
      <c r="D46" s="22" t="s">
        <v>188</v>
      </c>
      <c r="E46" s="50"/>
      <c r="F46" s="258">
        <v>-2690</v>
      </c>
      <c r="G46" s="258">
        <v>-1161</v>
      </c>
    </row>
    <row r="47" spans="1:9" s="3" customFormat="1" ht="15.75" customHeight="1" x14ac:dyDescent="0.3">
      <c r="A47" s="236"/>
      <c r="B47" s="236"/>
      <c r="D47" s="1363" t="s">
        <v>435</v>
      </c>
      <c r="E47" s="1908">
        <f>'Note 9'!D87</f>
        <v>9.3000000000000007</v>
      </c>
      <c r="F47" s="371">
        <f>SUM(F43:F46)</f>
        <v>-6240</v>
      </c>
      <c r="G47" s="371">
        <f>SUM(G43:G46)</f>
        <v>-4711</v>
      </c>
      <c r="H47" s="1799">
        <f>E47</f>
        <v>9.3000000000000007</v>
      </c>
    </row>
    <row r="48" spans="1:9" s="3" customFormat="1" ht="14.45" customHeight="1" x14ac:dyDescent="0.3">
      <c r="A48" s="236"/>
      <c r="B48" s="236"/>
      <c r="D48" s="22"/>
      <c r="E48" s="22"/>
      <c r="F48" s="21"/>
      <c r="G48" s="21"/>
      <c r="H48" s="605"/>
    </row>
    <row r="49" spans="1:8" s="3" customFormat="1" x14ac:dyDescent="0.3">
      <c r="A49" s="236"/>
      <c r="B49" s="236"/>
      <c r="D49" s="57" t="s">
        <v>514</v>
      </c>
      <c r="E49" s="50"/>
      <c r="F49" s="1658">
        <f>SUM(F28,F40,F47)</f>
        <v>-1322</v>
      </c>
      <c r="G49" s="1658">
        <f>SUM(G28,G40,G47)</f>
        <v>-11766</v>
      </c>
      <c r="H49" s="605"/>
    </row>
    <row r="50" spans="1:8" s="3" customFormat="1" ht="14.45" customHeight="1" x14ac:dyDescent="0.3">
      <c r="A50" s="236"/>
      <c r="B50" s="236"/>
      <c r="D50" s="22" t="s">
        <v>193</v>
      </c>
      <c r="E50" s="50"/>
      <c r="F50" s="21">
        <f>G51</f>
        <v>14783</v>
      </c>
      <c r="G50" s="21">
        <f>25985+564</f>
        <v>26549</v>
      </c>
      <c r="H50" s="605"/>
    </row>
    <row r="51" spans="1:8" s="3" customFormat="1" ht="15.75" customHeight="1" thickBot="1" x14ac:dyDescent="0.35">
      <c r="A51" s="236"/>
      <c r="B51" s="236"/>
      <c r="D51" s="4" t="s">
        <v>148</v>
      </c>
      <c r="E51" s="1908">
        <f>'Note 9'!D115</f>
        <v>9.4</v>
      </c>
      <c r="F51" s="1659">
        <f>+F49+F50</f>
        <v>13461</v>
      </c>
      <c r="G51" s="1659">
        <f>+G49+G50</f>
        <v>14783</v>
      </c>
      <c r="H51" s="1799">
        <f>E51</f>
        <v>9.4</v>
      </c>
    </row>
    <row r="52" spans="1:8" s="3" customFormat="1" ht="14.45" customHeight="1" x14ac:dyDescent="0.3">
      <c r="A52" s="236"/>
      <c r="B52" s="236"/>
      <c r="E52" s="603"/>
      <c r="F52" s="20"/>
      <c r="G52" s="20"/>
      <c r="H52" s="1019"/>
    </row>
    <row r="53" spans="1:8" s="3" customFormat="1" ht="14.45" customHeight="1" x14ac:dyDescent="0.3">
      <c r="A53" s="236">
        <v>7</v>
      </c>
      <c r="B53" s="236">
        <v>31</v>
      </c>
      <c r="D53" s="3" t="s">
        <v>663</v>
      </c>
      <c r="E53" s="1908">
        <f>'Notes 2 to 5'!E374</f>
        <v>4.0999999999999996</v>
      </c>
      <c r="F53" s="20"/>
      <c r="G53" s="20"/>
      <c r="H53" s="1799">
        <f t="shared" ref="H53:H55" si="0">E53</f>
        <v>4.0999999999999996</v>
      </c>
    </row>
    <row r="54" spans="1:8" s="3" customFormat="1" ht="14.45" customHeight="1" x14ac:dyDescent="0.3">
      <c r="A54" s="236">
        <v>107</v>
      </c>
      <c r="B54" s="236">
        <v>48</v>
      </c>
      <c r="D54" s="3" t="s">
        <v>104</v>
      </c>
      <c r="E54" s="1908">
        <f>'Note 9'!D120</f>
        <v>9.5</v>
      </c>
      <c r="F54" s="20"/>
      <c r="G54" s="20"/>
      <c r="H54" s="1799">
        <f t="shared" si="0"/>
        <v>9.5</v>
      </c>
    </row>
    <row r="55" spans="1:8" s="3" customFormat="1" ht="14.45" customHeight="1" x14ac:dyDescent="0.3">
      <c r="A55" s="236">
        <v>107</v>
      </c>
      <c r="B55" s="236">
        <v>43</v>
      </c>
      <c r="D55" s="3" t="s">
        <v>105</v>
      </c>
      <c r="E55" s="1908">
        <f>'Note 9'!D125</f>
        <v>9.6</v>
      </c>
      <c r="F55" s="20"/>
      <c r="G55" s="20"/>
      <c r="H55" s="1799">
        <f t="shared" si="0"/>
        <v>9.6</v>
      </c>
    </row>
    <row r="56" spans="1:8" s="3" customFormat="1" ht="14.45" customHeight="1" x14ac:dyDescent="0.3">
      <c r="A56" s="236"/>
      <c r="B56" s="236"/>
      <c r="F56" s="20"/>
      <c r="G56" s="20"/>
      <c r="H56" s="605"/>
    </row>
    <row r="57" spans="1:8" s="3" customFormat="1" ht="14.45" customHeight="1" x14ac:dyDescent="0.3">
      <c r="A57" s="236"/>
      <c r="B57" s="236"/>
      <c r="D57" s="36"/>
      <c r="E57" s="5"/>
      <c r="F57" s="20"/>
      <c r="G57" s="20"/>
    </row>
    <row r="58" spans="1:8" s="3" customFormat="1" ht="14.45" customHeight="1" x14ac:dyDescent="0.3">
      <c r="A58" s="236"/>
      <c r="B58" s="236"/>
      <c r="D58" s="65" t="s">
        <v>68</v>
      </c>
      <c r="E58" s="25"/>
      <c r="F58" s="288"/>
      <c r="G58" s="31"/>
    </row>
    <row r="59" spans="1:8" x14ac:dyDescent="0.3">
      <c r="A59" s="298"/>
      <c r="B59" s="298"/>
      <c r="C59" s="228"/>
      <c r="D59" s="228"/>
      <c r="F59" s="327">
        <f>'Stat'' of Financial Position'!F10</f>
        <v>13461</v>
      </c>
      <c r="G59" s="327">
        <f>'Stat'' of Financial Position'!G10</f>
        <v>14783</v>
      </c>
      <c r="H59" s="1095" t="s">
        <v>1284</v>
      </c>
    </row>
    <row r="60" spans="1:8" x14ac:dyDescent="0.3">
      <c r="A60" s="298"/>
      <c r="B60" s="298"/>
      <c r="C60" s="228"/>
      <c r="D60" s="228"/>
      <c r="E60" s="298"/>
      <c r="F60" s="327">
        <f>F59-F51</f>
        <v>0</v>
      </c>
      <c r="G60" s="327">
        <f>G59-G51</f>
        <v>0</v>
      </c>
      <c r="H60" s="1" t="s">
        <v>772</v>
      </c>
    </row>
    <row r="61" spans="1:8" x14ac:dyDescent="0.3">
      <c r="A61" s="298"/>
      <c r="B61" s="298"/>
      <c r="C61" s="228"/>
      <c r="D61" s="228"/>
      <c r="E61" s="298"/>
      <c r="F61" s="327"/>
      <c r="G61" s="228"/>
    </row>
    <row r="62" spans="1:8" x14ac:dyDescent="0.3">
      <c r="A62" s="298"/>
      <c r="B62" s="298"/>
      <c r="C62" s="228"/>
      <c r="D62" s="228"/>
      <c r="E62" s="298"/>
      <c r="F62" s="327"/>
      <c r="G62" s="228"/>
    </row>
    <row r="63" spans="1:8" x14ac:dyDescent="0.3">
      <c r="A63" s="298"/>
      <c r="B63" s="298"/>
      <c r="C63" s="228"/>
      <c r="D63" s="228"/>
      <c r="E63" s="298"/>
      <c r="F63" s="327"/>
      <c r="G63" s="228"/>
    </row>
    <row r="64" spans="1:8" x14ac:dyDescent="0.3">
      <c r="A64" s="298"/>
      <c r="B64" s="298"/>
      <c r="C64" s="228"/>
      <c r="D64" s="228"/>
      <c r="E64" s="298"/>
      <c r="F64" s="327"/>
      <c r="G64" s="228"/>
    </row>
    <row r="65" spans="1:7" x14ac:dyDescent="0.3">
      <c r="A65" s="298"/>
      <c r="B65" s="298"/>
      <c r="C65" s="228"/>
      <c r="D65" s="228"/>
      <c r="E65" s="298"/>
      <c r="F65" s="327"/>
      <c r="G65" s="228"/>
    </row>
    <row r="66" spans="1:7" x14ac:dyDescent="0.3">
      <c r="A66" s="298"/>
      <c r="B66" s="298"/>
      <c r="C66" s="228"/>
      <c r="D66" s="228"/>
      <c r="E66" s="298"/>
      <c r="F66" s="327"/>
      <c r="G66" s="228"/>
    </row>
    <row r="67" spans="1:7" x14ac:dyDescent="0.3">
      <c r="A67" s="298"/>
      <c r="B67" s="298"/>
      <c r="C67" s="228"/>
      <c r="D67" s="228"/>
      <c r="E67" s="298"/>
      <c r="F67" s="327"/>
      <c r="G67" s="228"/>
    </row>
    <row r="68" spans="1:7" x14ac:dyDescent="0.3">
      <c r="A68" s="298"/>
      <c r="B68" s="298"/>
      <c r="C68" s="228"/>
      <c r="D68" s="228"/>
      <c r="E68" s="228"/>
      <c r="F68" s="327"/>
      <c r="G68" s="228"/>
    </row>
    <row r="69" spans="1:7" x14ac:dyDescent="0.3">
      <c r="A69" s="298"/>
      <c r="B69" s="298"/>
      <c r="C69" s="228"/>
      <c r="D69" s="228"/>
      <c r="E69" s="228"/>
      <c r="F69" s="327"/>
      <c r="G69" s="228"/>
    </row>
    <row r="70" spans="1:7" x14ac:dyDescent="0.3">
      <c r="A70" s="298"/>
      <c r="B70" s="298"/>
      <c r="C70" s="228"/>
      <c r="D70" s="228"/>
      <c r="E70" s="228"/>
      <c r="F70" s="327"/>
      <c r="G70" s="228"/>
    </row>
    <row r="361" ht="11.25" customHeight="1" x14ac:dyDescent="0.3"/>
  </sheetData>
  <customSheetViews>
    <customSheetView guid="{7F222B88-8DE7-4209-9261-78C075D2F561}" scale="75" showPageBreaks="1" printArea="1" hiddenRows="1" hiddenColumns="1" view="pageBreakPreview" showRuler="0">
      <pane ySplit="2" topLeftCell="A10" activePane="bottomLeft" state="frozen"/>
      <selection pane="bottomLeft" activeCell="E12" sqref="E12:E48"/>
      <pageMargins left="0.74803149606299213" right="0.62992125984251968" top="0.70866141732283472" bottom="0.70866141732283472" header="0.51181102362204722" footer="0.51181102362204722"/>
      <pageSetup paperSize="9" scale="61" orientation="portrait" r:id="rId1"/>
      <headerFooter alignWithMargins="0">
        <oddFooter>&amp;C&amp;"Arial Narrow,Regular"Page &amp;P of &amp;N</oddFooter>
      </headerFooter>
    </customSheetView>
  </customSheetViews>
  <mergeCells count="2">
    <mergeCell ref="A4:G4"/>
    <mergeCell ref="A5:G5"/>
  </mergeCells>
  <phoneticPr fontId="0" type="noConversion"/>
  <hyperlinks>
    <hyperlink ref="D42" location="'Cash Flow Statement'!A68" display="Cash flows from financing activities     " xr:uid="{00000000-0004-0000-0800-000000000000}"/>
    <hyperlink ref="D30" location="'Cash Flow Statement'!A70" display="Cash flows from investing activities" xr:uid="{00000000-0004-0000-0800-000001000000}"/>
    <hyperlink ref="D13" location="'Cash Flow Statement'!A74" display="User charges and other fines (inclusive of GST)" xr:uid="{00000000-0004-0000-0800-000002000000}"/>
  </hyperlinks>
  <printOptions horizontalCentered="1"/>
  <pageMargins left="0.47244094488188981" right="0.47244094488188981" top="0.78740157480314965" bottom="0.39370078740157483" header="0.51181102362204722" footer="0.23622047244094491"/>
  <pageSetup paperSize="9" scale="75" fitToHeight="2" orientation="portrait" r:id="rId2"/>
  <headerFooter alignWithMargins="0">
    <oddFooter>&amp;C&amp;P</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sheetPr>
  <dimension ref="A1:Q384"/>
  <sheetViews>
    <sheetView showGridLines="0" view="pageBreakPreview" zoomScaleNormal="85" zoomScaleSheetLayoutView="100" workbookViewId="0">
      <pane ySplit="5" topLeftCell="A26" activePane="bottomLeft" state="frozen"/>
      <selection activeCell="A6" sqref="A6"/>
      <selection pane="bottomLeft" activeCell="A6" sqref="A6"/>
    </sheetView>
  </sheetViews>
  <sheetFormatPr defaultColWidth="9" defaultRowHeight="16.5" x14ac:dyDescent="0.3"/>
  <cols>
    <col min="1" max="1" width="9.75" style="2" bestFit="1" customWidth="1"/>
    <col min="2" max="2" width="8" style="2" customWidth="1"/>
    <col min="3" max="3" width="2.125" style="1" customWidth="1"/>
    <col min="4" max="4" width="2.25" style="1" customWidth="1"/>
    <col min="5" max="5" width="38.5" style="1" customWidth="1"/>
    <col min="6" max="6" width="5.125" style="1" customWidth="1"/>
    <col min="7" max="7" width="11" style="1" bestFit="1" customWidth="1"/>
    <col min="8" max="8" width="12.5" style="13" customWidth="1"/>
    <col min="9" max="9" width="10.5" style="1" customWidth="1"/>
    <col min="10" max="10" width="12.375" style="1" customWidth="1"/>
    <col min="11" max="11" width="11.875" style="1" customWidth="1"/>
    <col min="12" max="12" width="1.875" style="1" customWidth="1"/>
    <col min="13" max="13" width="9" style="1" customWidth="1"/>
    <col min="14" max="15" width="9" style="1"/>
    <col min="16" max="16" width="43.625" style="1" customWidth="1"/>
    <col min="17" max="16384" width="9" style="1"/>
  </cols>
  <sheetData>
    <row r="1" spans="1:17" ht="16.5" customHeight="1" x14ac:dyDescent="0.3">
      <c r="A1" s="240" t="s">
        <v>1276</v>
      </c>
      <c r="B1" s="239" t="s">
        <v>218</v>
      </c>
      <c r="C1" s="70" t="str">
        <f>IF('Merge Details_Printing instr'!$B$11="Insert details here",'Merge Details_Printing instr'!$A$11,'Merge Details_Printing instr'!$B$11)</f>
        <v>Council Name</v>
      </c>
      <c r="D1" s="2"/>
      <c r="E1" s="464"/>
      <c r="F1" s="464"/>
      <c r="G1" s="464"/>
    </row>
    <row r="2" spans="1:17" s="3" customFormat="1" ht="16.5" customHeight="1" x14ac:dyDescent="0.3">
      <c r="A2" s="1101" t="s">
        <v>719</v>
      </c>
      <c r="B2" s="35"/>
      <c r="C2" s="118" t="str">
        <f>+'Merge Details_Printing instr'!A12</f>
        <v>2022-2023 Financial Report</v>
      </c>
      <c r="D2" s="465"/>
      <c r="E2" s="465"/>
      <c r="F2" s="465"/>
      <c r="G2" s="465"/>
      <c r="H2" s="109"/>
      <c r="I2" s="109"/>
      <c r="J2" s="109"/>
      <c r="K2" s="109"/>
      <c r="L2" s="110"/>
    </row>
    <row r="3" spans="1:17" x14ac:dyDescent="0.3">
      <c r="D3" s="33"/>
      <c r="E3" s="33"/>
      <c r="F3" s="12"/>
      <c r="G3" s="12"/>
      <c r="H3" s="11"/>
      <c r="I3" s="12"/>
      <c r="J3" s="12"/>
      <c r="K3" s="12"/>
      <c r="L3" s="34"/>
    </row>
    <row r="4" spans="1:17" ht="20.25" customHeight="1" x14ac:dyDescent="0.3">
      <c r="B4" s="1443"/>
      <c r="D4" s="1443"/>
      <c r="E4" s="2038" t="s">
        <v>219</v>
      </c>
      <c r="F4" s="2038"/>
      <c r="G4" s="2038"/>
      <c r="H4" s="2038"/>
      <c r="I4" s="2038"/>
      <c r="J4" s="2038"/>
      <c r="K4" s="2038"/>
      <c r="L4" s="2038"/>
    </row>
    <row r="5" spans="1:17" ht="20.25" customHeight="1" x14ac:dyDescent="0.3">
      <c r="A5" s="1"/>
      <c r="B5" s="1443"/>
      <c r="D5" s="1443"/>
      <c r="E5" s="2038" t="str">
        <f>+'Merge Details_Printing instr'!A14</f>
        <v>For the Year Ended 30 June 2023</v>
      </c>
      <c r="F5" s="2038"/>
      <c r="G5" s="2038"/>
      <c r="H5" s="2038"/>
      <c r="I5" s="2038"/>
      <c r="J5" s="2038"/>
      <c r="K5" s="2038"/>
      <c r="L5" s="2038"/>
    </row>
    <row r="6" spans="1:17" x14ac:dyDescent="0.3">
      <c r="A6" s="1441">
        <v>101</v>
      </c>
      <c r="B6" s="1441">
        <v>106</v>
      </c>
      <c r="C6" s="71"/>
      <c r="D6" s="71"/>
      <c r="E6" s="71"/>
      <c r="G6" s="94"/>
      <c r="H6" s="94"/>
      <c r="I6" s="94"/>
      <c r="J6" s="94"/>
      <c r="K6" s="94"/>
      <c r="L6" s="71"/>
    </row>
    <row r="7" spans="1:17" ht="24" customHeight="1" x14ac:dyDescent="0.3">
      <c r="A7" s="1"/>
      <c r="B7" s="1"/>
      <c r="C7" s="71"/>
      <c r="D7" s="71"/>
      <c r="E7" s="71"/>
      <c r="F7" s="1415"/>
      <c r="G7" s="94"/>
      <c r="H7" s="94"/>
      <c r="I7" s="94"/>
      <c r="J7" s="94"/>
      <c r="K7" s="1442"/>
      <c r="L7" s="464"/>
    </row>
    <row r="8" spans="1:17" ht="34.5" customHeight="1" x14ac:dyDescent="0.3">
      <c r="A8" s="1441">
        <v>101</v>
      </c>
      <c r="B8" s="1441">
        <v>8</v>
      </c>
      <c r="C8" s="71"/>
      <c r="D8" s="71"/>
      <c r="E8" s="71"/>
      <c r="F8" s="94" t="s">
        <v>298</v>
      </c>
      <c r="G8" s="197" t="s">
        <v>1444</v>
      </c>
      <c r="H8" s="197" t="s">
        <v>1452</v>
      </c>
      <c r="I8" s="197" t="s">
        <v>1453</v>
      </c>
      <c r="J8" s="197" t="s">
        <v>1445</v>
      </c>
      <c r="K8" s="197" t="s">
        <v>1467</v>
      </c>
      <c r="L8" s="464"/>
    </row>
    <row r="9" spans="1:17" x14ac:dyDescent="0.3">
      <c r="A9" s="1441"/>
      <c r="B9" s="1441"/>
      <c r="C9" s="71"/>
      <c r="D9" s="71"/>
      <c r="E9" s="71"/>
      <c r="F9" s="1415"/>
      <c r="G9" s="1444">
        <f>+'Merge Details_Printing instr'!A18</f>
        <v>2023</v>
      </c>
      <c r="H9" s="1444">
        <f>+'Merge Details_Printing instr'!A18</f>
        <v>2023</v>
      </c>
      <c r="I9" s="1444">
        <f>+'Merge Details_Printing instr'!A18</f>
        <v>2023</v>
      </c>
      <c r="J9" s="1444">
        <f>+'Merge Details_Printing instr'!A18</f>
        <v>2023</v>
      </c>
      <c r="K9" s="1444">
        <f>+'Merge Details_Printing instr'!A18</f>
        <v>2023</v>
      </c>
      <c r="L9" s="464"/>
    </row>
    <row r="10" spans="1:17" x14ac:dyDescent="0.3">
      <c r="A10" s="1441"/>
      <c r="B10" s="1441"/>
      <c r="C10" s="464"/>
      <c r="D10" s="464"/>
      <c r="E10" s="521">
        <f>'Merge Details_Printing instr'!A18</f>
        <v>2023</v>
      </c>
      <c r="F10" s="1415"/>
      <c r="G10" s="939" t="str">
        <f>+'Merge Details_Printing instr'!$A$23</f>
        <v>$'000</v>
      </c>
      <c r="H10" s="939" t="str">
        <f>+'Merge Details_Printing instr'!$A$23</f>
        <v>$'000</v>
      </c>
      <c r="I10" s="939" t="str">
        <f>+'Merge Details_Printing instr'!$A$23</f>
        <v>$'000</v>
      </c>
      <c r="J10" s="939" t="str">
        <f>+'Merge Details_Printing instr'!$A$23</f>
        <v>$'000</v>
      </c>
      <c r="K10" s="939" t="str">
        <f>+'Merge Details_Printing instr'!$A$23</f>
        <v>$'000</v>
      </c>
      <c r="L10" s="464"/>
      <c r="M10" s="14"/>
      <c r="N10" s="14"/>
      <c r="O10" s="14"/>
      <c r="P10" s="14"/>
      <c r="Q10" s="14"/>
    </row>
    <row r="11" spans="1:17" x14ac:dyDescent="0.3">
      <c r="A11" s="236"/>
      <c r="B11" s="236"/>
      <c r="C11" s="3"/>
      <c r="F11" s="3"/>
      <c r="G11" s="123"/>
      <c r="H11" s="123"/>
      <c r="I11" s="123"/>
      <c r="J11" s="123"/>
      <c r="K11" s="123"/>
      <c r="M11" s="14"/>
      <c r="N11" s="14"/>
      <c r="O11" s="14"/>
      <c r="P11" s="14"/>
      <c r="Q11" s="14"/>
    </row>
    <row r="12" spans="1:17" x14ac:dyDescent="0.3">
      <c r="A12" s="236"/>
      <c r="B12" s="236"/>
      <c r="C12" s="1362" t="s">
        <v>329</v>
      </c>
      <c r="D12" s="833"/>
      <c r="E12" s="833"/>
      <c r="F12" s="829"/>
      <c r="G12" s="204">
        <f>+G45</f>
        <v>445276</v>
      </c>
      <c r="H12" s="204">
        <f>H45</f>
        <v>107840</v>
      </c>
      <c r="I12" s="204">
        <f>I45</f>
        <v>840</v>
      </c>
      <c r="J12" s="204">
        <f>J45</f>
        <v>1369</v>
      </c>
      <c r="K12" s="204">
        <f>SUM(G12:J12)</f>
        <v>555325</v>
      </c>
    </row>
    <row r="13" spans="1:17" x14ac:dyDescent="0.3">
      <c r="A13" s="500"/>
      <c r="B13" s="500"/>
      <c r="C13" s="1493" t="s">
        <v>1542</v>
      </c>
      <c r="D13" s="12"/>
      <c r="E13" s="12"/>
      <c r="F13" s="50"/>
      <c r="G13" s="1029"/>
      <c r="H13" s="1029"/>
      <c r="I13" s="1029"/>
      <c r="J13" s="1029"/>
      <c r="K13" s="1029"/>
    </row>
    <row r="14" spans="1:17" x14ac:dyDescent="0.3">
      <c r="A14" s="500"/>
      <c r="B14" s="500"/>
      <c r="C14" s="22" t="s">
        <v>1833</v>
      </c>
      <c r="D14" s="12"/>
      <c r="E14" s="12"/>
      <c r="F14" s="50">
        <v>9.14</v>
      </c>
      <c r="G14" s="1029">
        <v>0</v>
      </c>
      <c r="H14" s="1029">
        <v>0</v>
      </c>
      <c r="I14" s="1029">
        <v>0</v>
      </c>
      <c r="J14" s="1029">
        <v>0</v>
      </c>
      <c r="K14" s="1029">
        <f>SUM(G14:J14)</f>
        <v>0</v>
      </c>
    </row>
    <row r="15" spans="1:17" x14ac:dyDescent="0.3">
      <c r="A15" s="236" t="s">
        <v>173</v>
      </c>
      <c r="B15" s="236" t="s">
        <v>695</v>
      </c>
      <c r="C15" s="22" t="s">
        <v>1432</v>
      </c>
      <c r="D15" s="12"/>
      <c r="E15" s="12"/>
      <c r="F15" s="50"/>
      <c r="G15" s="1029">
        <v>0</v>
      </c>
      <c r="H15" s="1029">
        <v>0</v>
      </c>
      <c r="I15" s="24">
        <v>0</v>
      </c>
      <c r="J15" s="24">
        <v>0</v>
      </c>
      <c r="K15" s="24">
        <f>SUM(G15:J15)</f>
        <v>0</v>
      </c>
    </row>
    <row r="16" spans="1:17" x14ac:dyDescent="0.3">
      <c r="A16" s="236"/>
      <c r="B16" s="236"/>
      <c r="C16" s="1363" t="s">
        <v>1433</v>
      </c>
      <c r="D16" s="12"/>
      <c r="E16" s="12"/>
      <c r="F16" s="50"/>
      <c r="G16" s="519">
        <f>SUM(G12:G15)</f>
        <v>445276</v>
      </c>
      <c r="H16" s="519">
        <f>SUM(H12:H15)</f>
        <v>107840</v>
      </c>
      <c r="I16" s="519">
        <f>SUM(I12:I15)</f>
        <v>840</v>
      </c>
      <c r="J16" s="519">
        <f>SUM(J12:J15)</f>
        <v>1369</v>
      </c>
      <c r="K16" s="519">
        <f>SUM(K12:K15)</f>
        <v>555325</v>
      </c>
      <c r="P16" s="51"/>
    </row>
    <row r="17" spans="1:16" x14ac:dyDescent="0.3">
      <c r="A17" s="236">
        <v>101</v>
      </c>
      <c r="B17" s="236" t="s">
        <v>693</v>
      </c>
      <c r="C17" s="1846" t="s">
        <v>1221</v>
      </c>
      <c r="D17" s="834"/>
      <c r="E17" s="834"/>
      <c r="F17" s="50"/>
      <c r="G17" s="1029">
        <f>'Stat'' of Comprehensive Income'!H39</f>
        <v>4270</v>
      </c>
      <c r="H17" s="1029">
        <v>0</v>
      </c>
      <c r="I17" s="24">
        <v>0</v>
      </c>
      <c r="J17" s="24">
        <v>0</v>
      </c>
      <c r="K17" s="24">
        <f>SUM(G17:J17)</f>
        <v>4270</v>
      </c>
      <c r="M17" s="599"/>
    </row>
    <row r="18" spans="1:16" x14ac:dyDescent="0.3">
      <c r="A18" s="500">
        <v>101</v>
      </c>
      <c r="B18" s="500" t="s">
        <v>806</v>
      </c>
      <c r="C18" s="1846" t="s">
        <v>449</v>
      </c>
      <c r="D18" s="834"/>
      <c r="E18" s="834"/>
      <c r="F18" s="50"/>
      <c r="G18" s="1029"/>
      <c r="H18" s="1029"/>
      <c r="I18" s="24"/>
      <c r="J18" s="24"/>
      <c r="K18" s="24"/>
      <c r="P18" s="368"/>
    </row>
    <row r="19" spans="1:16" x14ac:dyDescent="0.3">
      <c r="A19" s="500">
        <v>101</v>
      </c>
      <c r="B19" s="500" t="s">
        <v>694</v>
      </c>
      <c r="C19" s="1846"/>
      <c r="D19" s="1846" t="s">
        <v>441</v>
      </c>
      <c r="E19" s="1846"/>
      <c r="F19" s="50"/>
      <c r="G19" s="1029">
        <v>0</v>
      </c>
      <c r="H19" s="1029">
        <v>0</v>
      </c>
      <c r="I19" s="24">
        <v>0</v>
      </c>
      <c r="J19" s="24">
        <v>0</v>
      </c>
      <c r="K19" s="1029">
        <f>SUM(G19:J19)</f>
        <v>0</v>
      </c>
      <c r="M19" s="1364"/>
      <c r="N19" s="1361"/>
    </row>
    <row r="20" spans="1:16" x14ac:dyDescent="0.3">
      <c r="A20" s="500">
        <v>7</v>
      </c>
      <c r="B20" s="500" t="s">
        <v>174</v>
      </c>
      <c r="C20" s="1474"/>
      <c r="D20" s="1474" t="s">
        <v>1490</v>
      </c>
      <c r="F20" s="1907" t="str">
        <f>'Notes 2 to 5'!E551&amp;","&amp;'Note 9'!D5</f>
        <v>5.2,9.1</v>
      </c>
      <c r="G20" s="1029">
        <v>0</v>
      </c>
      <c r="H20" s="1029">
        <v>0</v>
      </c>
      <c r="I20" s="24">
        <f>'Stat'' of Comprehensive Income'!H50</f>
        <v>110</v>
      </c>
      <c r="J20" s="24">
        <v>0</v>
      </c>
      <c r="K20" s="24">
        <f>SUM(G20:J20)</f>
        <v>110</v>
      </c>
      <c r="M20" s="1333"/>
      <c r="P20" s="51"/>
    </row>
    <row r="21" spans="1:16" x14ac:dyDescent="0.3">
      <c r="A21" s="500">
        <v>101</v>
      </c>
      <c r="B21" s="500" t="str">
        <f>B19</f>
        <v>106(d)(ii)</v>
      </c>
      <c r="C21" s="580"/>
      <c r="D21" s="22" t="s">
        <v>1205</v>
      </c>
      <c r="E21" s="1846"/>
      <c r="F21" s="1907">
        <f>'Note 9'!D5</f>
        <v>9.1</v>
      </c>
      <c r="G21" s="1029">
        <v>0</v>
      </c>
      <c r="H21" s="1029">
        <f>'Note 9'!H22</f>
        <v>6637</v>
      </c>
      <c r="I21" s="24">
        <v>0</v>
      </c>
      <c r="J21" s="24">
        <v>0</v>
      </c>
      <c r="K21" s="24">
        <f>SUM(G21:J21)</f>
        <v>6637</v>
      </c>
      <c r="M21" s="1333"/>
      <c r="P21" s="51"/>
    </row>
    <row r="22" spans="1:16" x14ac:dyDescent="0.3">
      <c r="A22" s="500">
        <v>101</v>
      </c>
      <c r="B22" s="500" t="str">
        <f>B21</f>
        <v>106(d)(ii)</v>
      </c>
      <c r="C22" s="580"/>
      <c r="D22" s="22" t="s">
        <v>779</v>
      </c>
      <c r="E22" s="1846"/>
      <c r="F22" s="50"/>
      <c r="G22" s="1029">
        <v>0</v>
      </c>
      <c r="H22" s="1029">
        <v>0</v>
      </c>
      <c r="I22" s="24">
        <v>0</v>
      </c>
      <c r="J22" s="24">
        <v>0</v>
      </c>
      <c r="K22" s="24">
        <f>SUM(G22:J22)</f>
        <v>0</v>
      </c>
      <c r="P22" s="51"/>
    </row>
    <row r="23" spans="1:16" ht="36" customHeight="1" x14ac:dyDescent="0.3">
      <c r="A23" s="499">
        <v>101</v>
      </c>
      <c r="B23" s="499" t="str">
        <f>B22</f>
        <v>106(d)(ii)</v>
      </c>
      <c r="C23" s="580"/>
      <c r="D23" s="2040" t="s">
        <v>450</v>
      </c>
      <c r="E23" s="2040"/>
      <c r="F23" s="2040"/>
      <c r="G23" s="253">
        <v>0</v>
      </c>
      <c r="H23" s="253">
        <v>0</v>
      </c>
      <c r="I23" s="253">
        <v>0</v>
      </c>
      <c r="J23" s="253">
        <v>0</v>
      </c>
      <c r="K23" s="253">
        <f>SUM(G23:J23)</f>
        <v>0</v>
      </c>
      <c r="P23" s="51"/>
    </row>
    <row r="24" spans="1:16" ht="25.5" customHeight="1" x14ac:dyDescent="0.3">
      <c r="A24" s="499"/>
      <c r="B24" s="499"/>
      <c r="C24" s="580"/>
      <c r="D24" s="1356"/>
      <c r="E24" s="1356" t="s">
        <v>1063</v>
      </c>
      <c r="F24" s="1356"/>
      <c r="G24" s="1046">
        <f>SUM(G16:G23)</f>
        <v>449546</v>
      </c>
      <c r="H24" s="1046">
        <f>SUM(H16:H23)</f>
        <v>114477</v>
      </c>
      <c r="I24" s="1046">
        <f>SUM(I16:I23)</f>
        <v>950</v>
      </c>
      <c r="J24" s="1046">
        <f>SUM(J16:J23)</f>
        <v>1369</v>
      </c>
      <c r="K24" s="1046">
        <f>SUM(K16:K23)</f>
        <v>566342</v>
      </c>
      <c r="M24" s="320">
        <f>'Stat'' of Financial Position'!F57-'Statement Changes in Equity'!K24</f>
        <v>0</v>
      </c>
      <c r="N24" s="1657" t="str">
        <f>"Check Equity Balance = $ "&amp;'Stat'' of Financial Position'!F51</f>
        <v>Check Equity Balance = $ 566342</v>
      </c>
      <c r="P24" s="1358"/>
    </row>
    <row r="25" spans="1:16" x14ac:dyDescent="0.3">
      <c r="A25" s="236"/>
      <c r="B25" s="236"/>
      <c r="C25" s="35" t="s">
        <v>451</v>
      </c>
      <c r="D25" s="32"/>
      <c r="E25" s="835"/>
      <c r="F25" s="832"/>
      <c r="G25" s="258">
        <v>0</v>
      </c>
      <c r="H25" s="258">
        <v>0</v>
      </c>
      <c r="I25" s="258">
        <v>0</v>
      </c>
      <c r="J25" s="258">
        <v>0</v>
      </c>
      <c r="K25" s="258">
        <f>SUM(G25:J25)</f>
        <v>0</v>
      </c>
      <c r="P25" s="51"/>
    </row>
    <row r="26" spans="1:16" ht="17.25" thickBot="1" x14ac:dyDescent="0.35">
      <c r="A26" s="236"/>
      <c r="B26" s="236"/>
      <c r="C26" s="4" t="s">
        <v>659</v>
      </c>
      <c r="F26" s="25"/>
      <c r="G26" s="557">
        <f>G24+G25</f>
        <v>449546</v>
      </c>
      <c r="H26" s="557">
        <f>H24+H25</f>
        <v>114477</v>
      </c>
      <c r="I26" s="557">
        <f>I24+I25</f>
        <v>950</v>
      </c>
      <c r="J26" s="557">
        <f>J24+J25</f>
        <v>1369</v>
      </c>
      <c r="K26" s="557">
        <f>K24+K25</f>
        <v>566342</v>
      </c>
    </row>
    <row r="27" spans="1:16" x14ac:dyDescent="0.3">
      <c r="A27" s="236"/>
      <c r="B27" s="236"/>
      <c r="C27" s="3"/>
      <c r="D27" s="4"/>
      <c r="E27" s="4"/>
      <c r="F27" s="25"/>
      <c r="G27" s="137"/>
      <c r="H27" s="137"/>
      <c r="I27" s="137"/>
      <c r="J27" s="137"/>
      <c r="K27" s="137"/>
      <c r="L27" s="137"/>
    </row>
    <row r="28" spans="1:16" ht="49.5" x14ac:dyDescent="0.3">
      <c r="A28" s="236"/>
      <c r="B28" s="236"/>
      <c r="C28" s="3"/>
      <c r="D28" s="4"/>
      <c r="E28" s="4"/>
      <c r="F28" s="25"/>
      <c r="G28" s="197" t="str">
        <f>G8</f>
        <v>Accumulated Surplus</v>
      </c>
      <c r="H28" s="197" t="str">
        <f>H8</f>
        <v>Asset Revaluation Reserve</v>
      </c>
      <c r="I28" s="197" t="str">
        <f>I8</f>
        <v xml:space="preserve">Fair Value Reserve </v>
      </c>
      <c r="J28" s="197" t="str">
        <f>J8</f>
        <v>Other                      Reserves</v>
      </c>
      <c r="K28" s="197" t="str">
        <f>K8</f>
        <v xml:space="preserve">Total                         Equity                  </v>
      </c>
      <c r="L28" s="137"/>
    </row>
    <row r="29" spans="1:16" x14ac:dyDescent="0.3">
      <c r="A29" s="236"/>
      <c r="B29" s="236"/>
      <c r="C29" s="3"/>
      <c r="F29" s="3"/>
      <c r="G29" s="68">
        <f>+'Merge Details_Printing instr'!A19</f>
        <v>2022</v>
      </c>
      <c r="H29" s="68">
        <f>+'Merge Details_Printing instr'!A19</f>
        <v>2022</v>
      </c>
      <c r="I29" s="68">
        <f>+'Merge Details_Printing instr'!A19</f>
        <v>2022</v>
      </c>
      <c r="J29" s="68">
        <f>+'Merge Details_Printing instr'!A19</f>
        <v>2022</v>
      </c>
      <c r="K29" s="68">
        <f>+'Merge Details_Printing instr'!A19</f>
        <v>2022</v>
      </c>
      <c r="L29" s="115"/>
    </row>
    <row r="30" spans="1:16" x14ac:dyDescent="0.3">
      <c r="A30" s="236"/>
      <c r="B30" s="236"/>
      <c r="C30" s="3"/>
      <c r="E30" s="521">
        <f>'Merge Details_Printing instr'!A19</f>
        <v>2022</v>
      </c>
      <c r="F30" s="3"/>
      <c r="G30" s="137" t="str">
        <f>+'Merge Details_Printing instr'!$A$23</f>
        <v>$'000</v>
      </c>
      <c r="H30" s="137" t="str">
        <f>+'Merge Details_Printing instr'!$A$23</f>
        <v>$'000</v>
      </c>
      <c r="I30" s="137" t="str">
        <f>+'Merge Details_Printing instr'!$A$23</f>
        <v>$'000</v>
      </c>
      <c r="J30" s="137" t="str">
        <f>+'Merge Details_Printing instr'!$A$23</f>
        <v>$'000</v>
      </c>
      <c r="K30" s="137" t="str">
        <f>+'Merge Details_Printing instr'!$A$23</f>
        <v>$'000</v>
      </c>
      <c r="L30" s="115"/>
    </row>
    <row r="31" spans="1:16" x14ac:dyDescent="0.3">
      <c r="A31" s="289"/>
      <c r="B31" s="289"/>
      <c r="G31" s="12"/>
      <c r="H31" s="123"/>
      <c r="I31" s="123"/>
      <c r="J31" s="123"/>
      <c r="K31" s="123"/>
      <c r="L31" s="124"/>
    </row>
    <row r="32" spans="1:16" x14ac:dyDescent="0.3">
      <c r="A32" s="236"/>
      <c r="B32" s="236"/>
      <c r="C32" s="523" t="s">
        <v>329</v>
      </c>
      <c r="D32" s="833"/>
      <c r="E32" s="523"/>
      <c r="F32" s="829"/>
      <c r="G32" s="204">
        <f>397365+66350-20000+900+1000-164+9000</f>
        <v>454451</v>
      </c>
      <c r="H32" s="204">
        <f>'Note 9'!G39</f>
        <v>107840</v>
      </c>
      <c r="I32" s="204">
        <v>0</v>
      </c>
      <c r="J32" s="204">
        <f>'Note 9'!G59</f>
        <v>1369</v>
      </c>
      <c r="K32" s="204">
        <f>SUM(G32:J32)</f>
        <v>563660</v>
      </c>
      <c r="L32" s="124"/>
    </row>
    <row r="33" spans="1:13" x14ac:dyDescent="0.3">
      <c r="A33" s="500" t="s">
        <v>173</v>
      </c>
      <c r="B33" s="500" t="s">
        <v>1834</v>
      </c>
      <c r="C33" s="22" t="s">
        <v>1833</v>
      </c>
      <c r="D33" s="12"/>
      <c r="E33" s="12"/>
      <c r="F33" s="1907">
        <v>9.14</v>
      </c>
      <c r="G33" s="1029">
        <v>0</v>
      </c>
      <c r="H33" s="1029">
        <v>0</v>
      </c>
      <c r="I33" s="1029">
        <v>0</v>
      </c>
      <c r="J33" s="1029">
        <v>0</v>
      </c>
      <c r="K33" s="1029">
        <f>SUM(G33:J33)</f>
        <v>0</v>
      </c>
    </row>
    <row r="34" spans="1:13" x14ac:dyDescent="0.3">
      <c r="A34" s="236" t="str">
        <f>A15</f>
        <v>101 (108)</v>
      </c>
      <c r="B34" s="236" t="str">
        <f>B15</f>
        <v>106(b) / 42</v>
      </c>
      <c r="C34" s="22" t="s">
        <v>1432</v>
      </c>
      <c r="D34" s="12"/>
      <c r="E34" s="22"/>
      <c r="F34" s="50"/>
      <c r="G34" s="1029">
        <v>0</v>
      </c>
      <c r="H34" s="1029">
        <v>0</v>
      </c>
      <c r="I34" s="1029">
        <v>0</v>
      </c>
      <c r="J34" s="1029">
        <v>0</v>
      </c>
      <c r="K34" s="1029">
        <f>SUM(G34:J34)</f>
        <v>0</v>
      </c>
    </row>
    <row r="35" spans="1:13" x14ac:dyDescent="0.3">
      <c r="A35" s="236"/>
      <c r="B35" s="236"/>
      <c r="C35" s="22" t="s">
        <v>1433</v>
      </c>
      <c r="D35" s="22"/>
      <c r="E35" s="22"/>
      <c r="F35" s="50"/>
      <c r="G35" s="204">
        <f>SUM(G32:G34)</f>
        <v>454451</v>
      </c>
      <c r="H35" s="204">
        <f t="shared" ref="H35:K35" si="0">SUM(H32:H34)</f>
        <v>107840</v>
      </c>
      <c r="I35" s="204">
        <f t="shared" si="0"/>
        <v>0</v>
      </c>
      <c r="J35" s="204">
        <f t="shared" si="0"/>
        <v>1369</v>
      </c>
      <c r="K35" s="204">
        <f t="shared" si="0"/>
        <v>563660</v>
      </c>
    </row>
    <row r="36" spans="1:13" x14ac:dyDescent="0.3">
      <c r="A36" s="236">
        <f t="shared" ref="A36:B38" si="1">A17</f>
        <v>101</v>
      </c>
      <c r="B36" s="236" t="str">
        <f t="shared" si="1"/>
        <v>106(d)(i)</v>
      </c>
      <c r="C36" s="1846" t="s">
        <v>1221</v>
      </c>
      <c r="D36" s="834"/>
      <c r="E36" s="834"/>
      <c r="F36" s="50"/>
      <c r="G36" s="1029">
        <f>'Stat'' of Comprehensive Income'!I39</f>
        <v>-9175</v>
      </c>
      <c r="H36" s="1029">
        <v>0</v>
      </c>
      <c r="I36" s="1029">
        <v>0</v>
      </c>
      <c r="J36" s="1029">
        <v>0</v>
      </c>
      <c r="K36" s="1029">
        <f t="shared" ref="K36:K42" si="2">SUM(G36:J36)</f>
        <v>-9175</v>
      </c>
      <c r="M36" s="599"/>
    </row>
    <row r="37" spans="1:13" x14ac:dyDescent="0.3">
      <c r="A37" s="236">
        <f t="shared" si="1"/>
        <v>101</v>
      </c>
      <c r="B37" s="236" t="str">
        <f t="shared" si="1"/>
        <v>106A</v>
      </c>
      <c r="C37" s="1846" t="s">
        <v>449</v>
      </c>
      <c r="D37" s="834"/>
      <c r="E37" s="834"/>
      <c r="F37" s="50"/>
      <c r="G37" s="1029"/>
      <c r="H37" s="1029"/>
      <c r="I37" s="1029"/>
      <c r="J37" s="1029"/>
      <c r="K37" s="1029"/>
    </row>
    <row r="38" spans="1:13" x14ac:dyDescent="0.3">
      <c r="A38" s="236">
        <f t="shared" si="1"/>
        <v>101</v>
      </c>
      <c r="B38" s="236" t="str">
        <f t="shared" si="1"/>
        <v>106(d)(ii)</v>
      </c>
      <c r="C38" s="1846"/>
      <c r="D38" s="1712" t="s">
        <v>1663</v>
      </c>
      <c r="E38" s="1712"/>
      <c r="F38" s="50"/>
      <c r="G38" s="1029">
        <v>0</v>
      </c>
      <c r="H38" s="1029">
        <v>0</v>
      </c>
      <c r="I38" s="1029">
        <v>0</v>
      </c>
      <c r="J38" s="1029">
        <v>0</v>
      </c>
      <c r="K38" s="1029">
        <f t="shared" si="2"/>
        <v>0</v>
      </c>
    </row>
    <row r="39" spans="1:13" x14ac:dyDescent="0.3">
      <c r="A39" s="236">
        <f>A21</f>
        <v>101</v>
      </c>
      <c r="B39" s="236" t="str">
        <f>B21</f>
        <v>106(d)(ii)</v>
      </c>
      <c r="C39" s="1846"/>
      <c r="D39" s="1846" t="s">
        <v>1490</v>
      </c>
      <c r="F39" s="1907" t="str">
        <f>F20</f>
        <v>5.2,9.1</v>
      </c>
      <c r="G39" s="1029">
        <v>0</v>
      </c>
      <c r="H39" s="1029">
        <v>0</v>
      </c>
      <c r="I39" s="1029">
        <v>840</v>
      </c>
      <c r="J39" s="1029">
        <v>0</v>
      </c>
      <c r="K39" s="1029">
        <f t="shared" si="2"/>
        <v>840</v>
      </c>
      <c r="M39" s="1333"/>
    </row>
    <row r="40" spans="1:13" x14ac:dyDescent="0.3">
      <c r="A40" s="236"/>
      <c r="B40" s="236"/>
      <c r="C40" s="22"/>
      <c r="D40" s="22" t="s">
        <v>1205</v>
      </c>
      <c r="E40" s="1846"/>
      <c r="F40" s="1907">
        <f>F21</f>
        <v>9.1</v>
      </c>
      <c r="G40" s="1029">
        <v>0</v>
      </c>
      <c r="H40" s="1029">
        <v>0</v>
      </c>
      <c r="I40" s="1029">
        <v>0</v>
      </c>
      <c r="J40" s="1029">
        <v>0</v>
      </c>
      <c r="K40" s="1029">
        <f t="shared" si="2"/>
        <v>0</v>
      </c>
    </row>
    <row r="41" spans="1:13" x14ac:dyDescent="0.3">
      <c r="A41" s="236"/>
      <c r="B41" s="236"/>
      <c r="C41" s="22"/>
      <c r="D41" s="22" t="s">
        <v>779</v>
      </c>
      <c r="E41" s="1846"/>
      <c r="F41" s="50"/>
      <c r="G41" s="1029">
        <v>0</v>
      </c>
      <c r="H41" s="1029">
        <v>0</v>
      </c>
      <c r="I41" s="1029">
        <v>0</v>
      </c>
      <c r="J41" s="1029">
        <v>0</v>
      </c>
      <c r="K41" s="1029">
        <f t="shared" si="2"/>
        <v>0</v>
      </c>
    </row>
    <row r="42" spans="1:13" ht="34.5" customHeight="1" x14ac:dyDescent="0.3">
      <c r="A42" s="236"/>
      <c r="B42" s="236"/>
      <c r="C42" s="22"/>
      <c r="D42" s="2040" t="s">
        <v>450</v>
      </c>
      <c r="E42" s="2040"/>
      <c r="F42" s="2040"/>
      <c r="G42" s="253">
        <v>0</v>
      </c>
      <c r="H42" s="253">
        <v>0</v>
      </c>
      <c r="I42" s="253">
        <v>0</v>
      </c>
      <c r="J42" s="253">
        <v>0</v>
      </c>
      <c r="K42" s="253">
        <f t="shared" si="2"/>
        <v>0</v>
      </c>
    </row>
    <row r="43" spans="1:13" ht="21.75" customHeight="1" x14ac:dyDescent="0.3">
      <c r="A43" s="500"/>
      <c r="B43" s="500"/>
      <c r="C43" s="22"/>
      <c r="D43" s="1360" t="s">
        <v>1063</v>
      </c>
      <c r="E43" s="1841"/>
      <c r="F43" s="1046"/>
      <c r="G43" s="1046">
        <f>G35+G36+G38+G39+G40+G41+G42</f>
        <v>445276</v>
      </c>
      <c r="H43" s="1046">
        <f>H35+H36+H38+H39+H40+H41+H42</f>
        <v>107840</v>
      </c>
      <c r="I43" s="1046">
        <f>I35+I36+I38+I39+I40+I41+I42</f>
        <v>840</v>
      </c>
      <c r="J43" s="1046">
        <f>J35+J36+J38+J39+J40+J41+J42</f>
        <v>1369</v>
      </c>
      <c r="K43" s="1046">
        <f>K35+K36+K38+K39+K40+K41+K42</f>
        <v>555325</v>
      </c>
      <c r="M43" s="1335"/>
    </row>
    <row r="44" spans="1:13" x14ac:dyDescent="0.3">
      <c r="A44" s="236"/>
      <c r="B44" s="236"/>
      <c r="C44" s="35" t="s">
        <v>451</v>
      </c>
      <c r="D44" s="35"/>
      <c r="E44" s="35"/>
      <c r="F44" s="832"/>
      <c r="G44" s="258">
        <v>0</v>
      </c>
      <c r="H44" s="258">
        <v>0</v>
      </c>
      <c r="I44" s="258">
        <v>0</v>
      </c>
      <c r="J44" s="258">
        <v>0</v>
      </c>
      <c r="K44" s="258">
        <f>SUM(G44:J44)</f>
        <v>0</v>
      </c>
    </row>
    <row r="45" spans="1:13" ht="17.25" thickBot="1" x14ac:dyDescent="0.35">
      <c r="A45" s="236"/>
      <c r="B45" s="236"/>
      <c r="C45" s="3"/>
      <c r="D45" s="4" t="s">
        <v>659</v>
      </c>
      <c r="E45" s="4"/>
      <c r="F45" s="25"/>
      <c r="G45" s="557">
        <f>G35+G36+G39</f>
        <v>445276</v>
      </c>
      <c r="H45" s="557">
        <f>H35+H36+H39</f>
        <v>107840</v>
      </c>
      <c r="I45" s="557">
        <f>I35+I36+I39</f>
        <v>840</v>
      </c>
      <c r="J45" s="557">
        <f>J35+J36+J39</f>
        <v>1369</v>
      </c>
      <c r="K45" s="557">
        <f>K35+K36+K39</f>
        <v>555325</v>
      </c>
    </row>
    <row r="46" spans="1:13" x14ac:dyDescent="0.3">
      <c r="A46" s="500"/>
      <c r="B46" s="500"/>
      <c r="C46" s="492"/>
      <c r="D46" s="4"/>
      <c r="E46" s="4"/>
      <c r="F46" s="25"/>
      <c r="G46" s="25"/>
      <c r="H46" s="19"/>
      <c r="I46" s="19"/>
      <c r="J46" s="19"/>
      <c r="K46" s="19"/>
    </row>
    <row r="47" spans="1:13" ht="32.25" customHeight="1" x14ac:dyDescent="0.3">
      <c r="A47" s="236"/>
      <c r="B47" s="236"/>
      <c r="C47" s="492"/>
      <c r="D47" s="2041"/>
      <c r="E47" s="2041"/>
      <c r="F47" s="2041"/>
      <c r="G47" s="2041"/>
      <c r="H47" s="2041"/>
      <c r="I47" s="2041"/>
      <c r="J47" s="2041"/>
      <c r="K47" s="2041"/>
    </row>
    <row r="48" spans="1:13" x14ac:dyDescent="0.3">
      <c r="A48" s="236"/>
      <c r="B48" s="236"/>
      <c r="C48" s="3"/>
      <c r="D48" s="65" t="s">
        <v>69</v>
      </c>
      <c r="E48" s="65"/>
      <c r="F48" s="65"/>
      <c r="G48" s="65"/>
      <c r="H48" s="65"/>
      <c r="I48" s="65"/>
    </row>
    <row r="49" spans="5:12" x14ac:dyDescent="0.3">
      <c r="E49" s="1">
        <f>'Note 9'!D87</f>
        <v>9.3000000000000007</v>
      </c>
      <c r="G49" s="13"/>
      <c r="H49" s="1097" t="s">
        <v>1285</v>
      </c>
      <c r="I49" s="1098" t="s">
        <v>1456</v>
      </c>
      <c r="J49" s="1098" t="s">
        <v>1454</v>
      </c>
      <c r="K49" s="1098" t="s">
        <v>1455</v>
      </c>
      <c r="L49" s="599"/>
    </row>
    <row r="50" spans="5:12" x14ac:dyDescent="0.3">
      <c r="G50" s="1100" t="s">
        <v>1288</v>
      </c>
      <c r="H50" s="599">
        <f>'Stat'' of Financial Position'!G54</f>
        <v>445276</v>
      </c>
      <c r="I50" s="599">
        <f>'Note 9'!G39</f>
        <v>107840</v>
      </c>
      <c r="J50" s="599">
        <f>'Note 9'!J50</f>
        <v>840</v>
      </c>
      <c r="K50" s="599">
        <f>'Note 9'!J59</f>
        <v>1369</v>
      </c>
      <c r="L50" s="599"/>
    </row>
    <row r="51" spans="5:12" x14ac:dyDescent="0.3">
      <c r="G51" s="1096" t="s">
        <v>1286</v>
      </c>
      <c r="H51" s="1099">
        <f>G45-H50</f>
        <v>0</v>
      </c>
      <c r="I51" s="1099">
        <f>H45-I50</f>
        <v>0</v>
      </c>
      <c r="J51" s="1099">
        <f>I45-J50</f>
        <v>0</v>
      </c>
      <c r="K51" s="1099">
        <f>J45-K50</f>
        <v>0</v>
      </c>
      <c r="L51" s="599"/>
    </row>
    <row r="52" spans="5:12" x14ac:dyDescent="0.3">
      <c r="G52" s="1096"/>
      <c r="H52" s="599"/>
      <c r="I52" s="599"/>
      <c r="J52" s="599"/>
      <c r="K52" s="599"/>
      <c r="L52" s="599"/>
    </row>
    <row r="53" spans="5:12" x14ac:dyDescent="0.3">
      <c r="G53" s="1100" t="s">
        <v>1288</v>
      </c>
      <c r="H53" s="599">
        <f>'Stat'' of Financial Position'!F54</f>
        <v>449546</v>
      </c>
      <c r="I53" s="599">
        <f>'Note 9'!J22</f>
        <v>114477</v>
      </c>
      <c r="J53" s="599">
        <f>'Note 9'!J46</f>
        <v>950</v>
      </c>
      <c r="K53" s="599">
        <f>'Note 9'!J56</f>
        <v>1369</v>
      </c>
      <c r="L53" s="599"/>
    </row>
    <row r="54" spans="5:12" x14ac:dyDescent="0.3">
      <c r="G54" s="1096" t="s">
        <v>1287</v>
      </c>
      <c r="H54" s="320">
        <f>H53-G26</f>
        <v>0</v>
      </c>
      <c r="I54" s="320">
        <f>I53-H26</f>
        <v>0</v>
      </c>
      <c r="J54" s="320">
        <f>J53-I26</f>
        <v>0</v>
      </c>
      <c r="K54" s="320">
        <f>K53-J26</f>
        <v>0</v>
      </c>
    </row>
    <row r="55" spans="5:12" x14ac:dyDescent="0.3">
      <c r="G55" s="13"/>
      <c r="H55" s="1"/>
    </row>
    <row r="56" spans="5:12" x14ac:dyDescent="0.3">
      <c r="H56" s="1334"/>
    </row>
    <row r="95" spans="5:5" x14ac:dyDescent="0.3">
      <c r="E95" s="1" t="s">
        <v>1377</v>
      </c>
    </row>
    <row r="111" spans="9:9" x14ac:dyDescent="0.3">
      <c r="I111" s="1">
        <f>I110-I109</f>
        <v>0</v>
      </c>
    </row>
    <row r="384" ht="11.25" customHeight="1" x14ac:dyDescent="0.3"/>
  </sheetData>
  <customSheetViews>
    <customSheetView guid="{7F222B88-8DE7-4209-9261-78C075D2F561}" showPageBreaks="1" printArea="1" view="pageBreakPreview" showRuler="0">
      <pane ySplit="2" topLeftCell="A12" activePane="bottomLeft" state="frozen"/>
      <selection pane="bottomLeft" activeCell="E12" sqref="E12:E48"/>
      <pageMargins left="0.74803149606299213" right="0.62992125984251968" top="0.70866141732283472" bottom="0.70866141732283472" header="0.51181102362204722" footer="0.51181102362204722"/>
      <pageSetup paperSize="9" scale="67" orientation="portrait" r:id="rId1"/>
      <headerFooter alignWithMargins="0">
        <oddFooter>&amp;C&amp;"Arial Narrow,Regular"Page &amp;P of &amp;N</oddFooter>
      </headerFooter>
    </customSheetView>
  </customSheetViews>
  <mergeCells count="5">
    <mergeCell ref="E4:L4"/>
    <mergeCell ref="E5:L5"/>
    <mergeCell ref="D23:F23"/>
    <mergeCell ref="D42:F42"/>
    <mergeCell ref="D47:K47"/>
  </mergeCells>
  <phoneticPr fontId="0" type="noConversion"/>
  <printOptions horizontalCentered="1"/>
  <pageMargins left="0.47244094488188981" right="0.47244094488188981" top="0.78740157480314965" bottom="0.39370078740157483" header="0.51181102362204722" footer="0.23622047244094491"/>
  <pageSetup paperSize="9" scale="75" orientation="portrait" r:id="rId2"/>
  <headerFooter alignWithMargins="0">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51</vt:i4>
      </vt:variant>
    </vt:vector>
  </HeadingPairs>
  <TitlesOfParts>
    <vt:vector size="81" baseType="lpstr">
      <vt:lpstr>1stPAGE</vt:lpstr>
      <vt:lpstr>Merge Details_Printing instr</vt:lpstr>
      <vt:lpstr>Background</vt:lpstr>
      <vt:lpstr>Checklist</vt:lpstr>
      <vt:lpstr>Cover</vt:lpstr>
      <vt:lpstr>Stat' of Comprehensive Income</vt:lpstr>
      <vt:lpstr>Stat' of Financial Position</vt:lpstr>
      <vt:lpstr>Stat of Cash Flows</vt:lpstr>
      <vt:lpstr>Statement Changes in Equity</vt:lpstr>
      <vt:lpstr>Table of Contents</vt:lpstr>
      <vt:lpstr>Note 1</vt:lpstr>
      <vt:lpstr>Note 1.5</vt:lpstr>
      <vt:lpstr>Notes 2 to 5</vt:lpstr>
      <vt:lpstr>Note 6</vt:lpstr>
      <vt:lpstr>Note 6 (cont) </vt:lpstr>
      <vt:lpstr>Note 6 to 8</vt:lpstr>
      <vt:lpstr>Note 9</vt:lpstr>
      <vt:lpstr>Note 9.11a</vt:lpstr>
      <vt:lpstr>Note 9.11b</vt:lpstr>
      <vt:lpstr>Note 9.12 &amp; 9.13</vt:lpstr>
      <vt:lpstr>Notes 9.14</vt:lpstr>
      <vt:lpstr>Note 10.1(a)</vt:lpstr>
      <vt:lpstr>Note 10.1(b)</vt:lpstr>
      <vt:lpstr>Note 10.3</vt:lpstr>
      <vt:lpstr>Note 10.4</vt:lpstr>
      <vt:lpstr>Note 10.5</vt:lpstr>
      <vt:lpstr>Note 10.6</vt:lpstr>
      <vt:lpstr>Certification</vt:lpstr>
      <vt:lpstr>Management Certification</vt:lpstr>
      <vt:lpstr>Submission Checklist</vt:lpstr>
      <vt:lpstr>'Note 1'!_Toc290988855</vt:lpstr>
      <vt:lpstr>'Notes 2 to 5'!_Toc513449001</vt:lpstr>
      <vt:lpstr>'Notes 9.14'!_Toc513449001</vt:lpstr>
      <vt:lpstr>'1stPAGE'!Print_Area</vt:lpstr>
      <vt:lpstr>Background!Print_Area</vt:lpstr>
      <vt:lpstr>Certification!Print_Area</vt:lpstr>
      <vt:lpstr>Checklist!Print_Area</vt:lpstr>
      <vt:lpstr>Cover!Print_Area</vt:lpstr>
      <vt:lpstr>'Management Certification'!Print_Area</vt:lpstr>
      <vt:lpstr>'Merge Details_Printing instr'!Print_Area</vt:lpstr>
      <vt:lpstr>'Note 1'!Print_Area</vt:lpstr>
      <vt:lpstr>'Note 1.5'!Print_Area</vt:lpstr>
      <vt:lpstr>'Note 10.1(a)'!Print_Area</vt:lpstr>
      <vt:lpstr>'Note 10.1(b)'!Print_Area</vt:lpstr>
      <vt:lpstr>'Note 10.3'!Print_Area</vt:lpstr>
      <vt:lpstr>'Note 10.4'!Print_Area</vt:lpstr>
      <vt:lpstr>'Note 10.5'!Print_Area</vt:lpstr>
      <vt:lpstr>'Note 10.6'!Print_Area</vt:lpstr>
      <vt:lpstr>'Note 6'!Print_Area</vt:lpstr>
      <vt:lpstr>'Note 6 (cont) '!Print_Area</vt:lpstr>
      <vt:lpstr>'Note 6 to 8'!Print_Area</vt:lpstr>
      <vt:lpstr>'Note 9'!Print_Area</vt:lpstr>
      <vt:lpstr>'Note 9.11a'!Print_Area</vt:lpstr>
      <vt:lpstr>'Note 9.11b'!Print_Area</vt:lpstr>
      <vt:lpstr>'Note 9.12 &amp; 9.13'!Print_Area</vt:lpstr>
      <vt:lpstr>'Notes 2 to 5'!Print_Area</vt:lpstr>
      <vt:lpstr>'Notes 9.14'!Print_Area</vt:lpstr>
      <vt:lpstr>'Stat of Cash Flows'!Print_Area</vt:lpstr>
      <vt:lpstr>'Stat'' of Comprehensive Income'!Print_Area</vt:lpstr>
      <vt:lpstr>'Stat'' of Financial Position'!Print_Area</vt:lpstr>
      <vt:lpstr>'Statement Changes in Equity'!Print_Area</vt:lpstr>
      <vt:lpstr>'Submission Checklist'!Print_Area</vt:lpstr>
      <vt:lpstr>'Table of Contents'!Print_Area</vt:lpstr>
      <vt:lpstr>'Note 1'!Print_Titles</vt:lpstr>
      <vt:lpstr>'Note 1.5'!Print_Titles</vt:lpstr>
      <vt:lpstr>'Note 10.1(a)'!Print_Titles</vt:lpstr>
      <vt:lpstr>'Note 10.1(b)'!Print_Titles</vt:lpstr>
      <vt:lpstr>'Note 10.3'!Print_Titles</vt:lpstr>
      <vt:lpstr>'Note 10.4'!Print_Titles</vt:lpstr>
      <vt:lpstr>'Note 10.6'!Print_Titles</vt:lpstr>
      <vt:lpstr>'Note 6'!Print_Titles</vt:lpstr>
      <vt:lpstr>'Note 6 (cont) '!Print_Titles</vt:lpstr>
      <vt:lpstr>'Note 6 to 8'!Print_Titles</vt:lpstr>
      <vt:lpstr>'Note 9'!Print_Titles</vt:lpstr>
      <vt:lpstr>'Note 9.11a'!Print_Titles</vt:lpstr>
      <vt:lpstr>'Note 9.11b'!Print_Titles</vt:lpstr>
      <vt:lpstr>'Note 9.12 &amp; 9.13'!Print_Titles</vt:lpstr>
      <vt:lpstr>'Notes 2 to 5'!Print_Titles</vt:lpstr>
      <vt:lpstr>'Notes 9.14'!Print_Titles</vt:lpstr>
      <vt:lpstr>'Stat'' of Comprehensive Income'!Print_Titles</vt:lpstr>
      <vt:lpstr>'Table of Contents'!Print_Titles</vt:lpstr>
    </vt:vector>
  </TitlesOfParts>
  <Company>TAO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Tasmanian Audit Office - Local Government Model Financial Report</dc:title>
  <dc:creator>TAO</dc:creator>
  <cp:lastModifiedBy>Tongs, Jeff</cp:lastModifiedBy>
  <cp:lastPrinted>2023-05-13T00:15:04Z</cp:lastPrinted>
  <dcterms:created xsi:type="dcterms:W3CDTF">2001-07-16T11:59:26Z</dcterms:created>
  <dcterms:modified xsi:type="dcterms:W3CDTF">2023-05-15T02:09:18Z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240265195</vt:i4>
  </property>
  <property fmtid="{D5CDD505-2E9C-101B-9397-08002B2CF9AE}" pid="4" name="_EmailSubject">
    <vt:lpwstr>Model Local Government Financial Report 30 June 2023</vt:lpwstr>
  </property>
  <property fmtid="{D5CDD505-2E9C-101B-9397-08002B2CF9AE}" pid="5" name="_AuthorEmail">
    <vt:lpwstr>Jeff.Tongs@audit.tas.gov.au</vt:lpwstr>
  </property>
  <property fmtid="{D5CDD505-2E9C-101B-9397-08002B2CF9AE}" pid="6" name="_AuthorEmailDisplayName">
    <vt:lpwstr>Tongs, Jeff</vt:lpwstr>
  </property>
  <property fmtid="{D5CDD505-2E9C-101B-9397-08002B2CF9AE}" pid="7" name="_PreviousAdHocReviewCycleID">
    <vt:i4>-995895807</vt:i4>
  </property>
</Properties>
</file>